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nthan Arutla\Desktop\Monroe\FSA\"/>
    </mc:Choice>
  </mc:AlternateContent>
  <bookViews>
    <workbookView xWindow="0" yWindow="0" windowWidth="20490" windowHeight="7530"/>
  </bookViews>
  <sheets>
    <sheet name="Answer Sheet" sheetId="1" r:id="rId1"/>
    <sheet name="Information Sheet" sheetId="2" r:id="rId2"/>
  </sheets>
  <calcPr calcId="171027"/>
</workbook>
</file>

<file path=xl/calcChain.xml><?xml version="1.0" encoding="utf-8"?>
<calcChain xmlns="http://schemas.openxmlformats.org/spreadsheetml/2006/main">
  <c r="L6" i="2" l="1"/>
  <c r="L7" i="2"/>
  <c r="L8" i="2"/>
  <c r="L10" i="2"/>
  <c r="L11" i="2"/>
  <c r="L12" i="2"/>
  <c r="H6" i="2" l="1"/>
  <c r="E44" i="2" l="1"/>
  <c r="L18" i="2"/>
  <c r="L13" i="2" l="1"/>
  <c r="L16" i="2"/>
  <c r="L17" i="2"/>
  <c r="E52" i="2"/>
  <c r="Q14" i="1" l="1"/>
  <c r="L15" i="2" l="1"/>
  <c r="H17" i="2"/>
  <c r="E17" i="2"/>
  <c r="F17" i="2" s="1"/>
  <c r="F11" i="2"/>
  <c r="F12" i="2"/>
  <c r="F10" i="2"/>
  <c r="F6" i="2"/>
  <c r="L20" i="2" l="1"/>
  <c r="L21" i="2"/>
  <c r="I11" i="2"/>
  <c r="I6" i="2"/>
  <c r="I18" i="2"/>
  <c r="I17" i="2"/>
  <c r="I12" i="2"/>
  <c r="H10" i="2"/>
  <c r="I10" i="2" s="1"/>
  <c r="E18" i="2"/>
  <c r="F18" i="2" s="1"/>
  <c r="O19" i="2"/>
  <c r="S13" i="2"/>
  <c r="R13" i="2"/>
  <c r="R21" i="2"/>
  <c r="O17" i="2"/>
  <c r="N13" i="2"/>
  <c r="N17" i="2"/>
  <c r="N20" i="2" s="1"/>
  <c r="E7" i="2"/>
  <c r="F7" i="2" s="1"/>
  <c r="E13" i="2"/>
  <c r="F13" i="2" s="1"/>
  <c r="H35" i="1"/>
  <c r="O46" i="1"/>
  <c r="H7" i="2"/>
  <c r="E8" i="2" l="1"/>
  <c r="F8" i="2" s="1"/>
  <c r="H13" i="2"/>
  <c r="I13" i="2" s="1"/>
  <c r="N23" i="2"/>
  <c r="I7" i="2"/>
  <c r="O20" i="2"/>
  <c r="O48" i="1"/>
  <c r="R23" i="2"/>
  <c r="H8" i="2"/>
  <c r="L22" i="2" l="1"/>
  <c r="E15" i="2"/>
  <c r="F15" i="2" s="1"/>
  <c r="H15" i="2"/>
  <c r="I8" i="2"/>
  <c r="E20" i="2"/>
  <c r="H20" i="2" l="1"/>
  <c r="I20" i="2" s="1"/>
  <c r="I15" i="2"/>
  <c r="F20" i="2"/>
  <c r="E21" i="2"/>
  <c r="F21" i="2" s="1"/>
  <c r="H21" i="2" l="1"/>
  <c r="H22" i="2" s="1"/>
  <c r="I22" i="2" s="1"/>
  <c r="I21" i="2"/>
  <c r="H24" i="2"/>
  <c r="E22" i="2"/>
  <c r="S20" i="2" l="1"/>
  <c r="S21" i="2" s="1"/>
  <c r="S23" i="2"/>
  <c r="O13" i="2"/>
  <c r="F22" i="2"/>
  <c r="E24" i="2"/>
  <c r="O23" i="2" l="1"/>
  <c r="S26" i="2" l="1"/>
</calcChain>
</file>

<file path=xl/sharedStrings.xml><?xml version="1.0" encoding="utf-8"?>
<sst xmlns="http://schemas.openxmlformats.org/spreadsheetml/2006/main" count="142" uniqueCount="118">
  <si>
    <t>Statement of Cash Flows</t>
  </si>
  <si>
    <t>Net Income</t>
  </si>
  <si>
    <t>Adjustments</t>
  </si>
  <si>
    <t xml:space="preserve">     Depreciation and amortization</t>
  </si>
  <si>
    <t>Cash Provided by Operating Assets and Liabilities</t>
  </si>
  <si>
    <t xml:space="preserve">     Accounts Receivable</t>
  </si>
  <si>
    <t xml:space="preserve">     Inventories</t>
  </si>
  <si>
    <t xml:space="preserve">     Pre-paid expenses</t>
  </si>
  <si>
    <t xml:space="preserve">     Accounts payable</t>
  </si>
  <si>
    <t xml:space="preserve">     Accrued liabilities</t>
  </si>
  <si>
    <t>Net Cash provided (used) by operating activities</t>
  </si>
  <si>
    <t>Cash Provided from Investing Activities</t>
  </si>
  <si>
    <t xml:space="preserve">     Additions to property, plant and equipment</t>
  </si>
  <si>
    <t>Net Cash provided (used) by investing activities</t>
  </si>
  <si>
    <t>Cash Provided from Financing Activities</t>
  </si>
  <si>
    <t xml:space="preserve">     Additions to long term borrowing</t>
  </si>
  <si>
    <t>Net Cash provided (used) by financing activities</t>
  </si>
  <si>
    <t>PROBLEM SOLVING</t>
  </si>
  <si>
    <t>Current Ratio</t>
  </si>
  <si>
    <t>Accounts Receivable turnover</t>
  </si>
  <si>
    <t>Inventory turnover</t>
  </si>
  <si>
    <t>Accounts Payable turnover</t>
  </si>
  <si>
    <t>Total asset turnover</t>
  </si>
  <si>
    <t>LTD to Total Cap ratio</t>
  </si>
  <si>
    <t>Debt to Equity</t>
  </si>
  <si>
    <t>Return on Assets</t>
  </si>
  <si>
    <t>Return on Equity</t>
  </si>
  <si>
    <t>Revenue</t>
  </si>
  <si>
    <t>CGS</t>
  </si>
  <si>
    <t>Gross Profit</t>
  </si>
  <si>
    <t>SG&amp;A</t>
  </si>
  <si>
    <t>R&amp;D</t>
  </si>
  <si>
    <t>Deprec &amp; Amort</t>
  </si>
  <si>
    <t>Total Op. Expense</t>
  </si>
  <si>
    <t>Operating Profit</t>
  </si>
  <si>
    <t>Interest cost</t>
  </si>
  <si>
    <t>Interest income</t>
  </si>
  <si>
    <t>Pre-Tax</t>
  </si>
  <si>
    <t>Tax (35% rate)</t>
  </si>
  <si>
    <t>EPS - Basic</t>
  </si>
  <si>
    <t>EPS - Diluted</t>
  </si>
  <si>
    <t>Key</t>
  </si>
  <si>
    <t>Pts</t>
  </si>
  <si>
    <t>Admin</t>
  </si>
  <si>
    <t>Instructions:</t>
  </si>
  <si>
    <t xml:space="preserve">1.  All answers go in the </t>
  </si>
  <si>
    <t>YELLOW</t>
  </si>
  <si>
    <t>shaded boxes.</t>
  </si>
  <si>
    <t>3. Do not resize, reshape or change any of the boxes on this page.</t>
  </si>
  <si>
    <t>2. Make sure your name is written in the first YELLOW shaded box in the "2" row</t>
  </si>
  <si>
    <t>Net Cash Flow</t>
  </si>
  <si>
    <t>Total</t>
  </si>
  <si>
    <t>GRAND TOTAL</t>
  </si>
  <si>
    <t>Average Shares Outstanding</t>
  </si>
  <si>
    <t>Diluted Shares</t>
  </si>
  <si>
    <t>XYZ Plumbing  -  Balance Sheet</t>
  </si>
  <si>
    <t>ASSETS</t>
  </si>
  <si>
    <t>LIABILITIES</t>
  </si>
  <si>
    <t>Cash</t>
  </si>
  <si>
    <t>Accounts Payable</t>
  </si>
  <si>
    <t>A/R</t>
  </si>
  <si>
    <t>Notes Payable</t>
  </si>
  <si>
    <t>Inventory</t>
  </si>
  <si>
    <t>Current portion of LTD</t>
  </si>
  <si>
    <t>Pre-paid expenses</t>
  </si>
  <si>
    <t>Accrued Liabilities</t>
  </si>
  <si>
    <t>Total Current Assets</t>
  </si>
  <si>
    <t>Total Current Liabilities</t>
  </si>
  <si>
    <t>Building and Improvements</t>
  </si>
  <si>
    <t>Long-Term Debt</t>
  </si>
  <si>
    <t>Equipment</t>
  </si>
  <si>
    <t>Stockholder's Equity</t>
  </si>
  <si>
    <t>Common Stock at Par</t>
  </si>
  <si>
    <t>Depreciation</t>
  </si>
  <si>
    <t>Paid in Capital</t>
  </si>
  <si>
    <t>Net PP&amp;E</t>
  </si>
  <si>
    <t>Retained Earnings</t>
  </si>
  <si>
    <t>Total Stockholder's Equity</t>
  </si>
  <si>
    <t>Total Assets</t>
  </si>
  <si>
    <t>Total Liabilities + Equity</t>
  </si>
  <si>
    <t xml:space="preserve">     Addition to short term borrowing</t>
  </si>
  <si>
    <t>XYZ Plumbing  -  Income Statement</t>
  </si>
  <si>
    <t>Officers and Directors</t>
  </si>
  <si>
    <t>Public Shareholders</t>
  </si>
  <si>
    <t>Basic Shares</t>
  </si>
  <si>
    <t>O&amp;D warrants</t>
  </si>
  <si>
    <t>Public</t>
  </si>
  <si>
    <t>Proceeds</t>
  </si>
  <si>
    <t>Buyback</t>
  </si>
  <si>
    <t>Price</t>
  </si>
  <si>
    <t>Common Size</t>
  </si>
  <si>
    <t>Quick Ratio</t>
  </si>
  <si>
    <t>Gross Margin</t>
  </si>
  <si>
    <t>Operating Margin</t>
  </si>
  <si>
    <r>
      <t xml:space="preserve">Interest cost </t>
    </r>
    <r>
      <rPr>
        <b/>
        <i/>
        <sz val="11"/>
        <rFont val="Times New Roman"/>
        <family val="1"/>
      </rPr>
      <t>(given)</t>
    </r>
  </si>
  <si>
    <r>
      <t xml:space="preserve">Interest income </t>
    </r>
    <r>
      <rPr>
        <b/>
        <i/>
        <sz val="11"/>
        <rFont val="Times New Roman"/>
        <family val="1"/>
      </rPr>
      <t>(given)</t>
    </r>
  </si>
  <si>
    <t>Exercise Price</t>
  </si>
  <si>
    <t>Officers and Directors Options</t>
  </si>
  <si>
    <t>Publice Warrants</t>
  </si>
  <si>
    <t>Stock Price used for calculating Diluted Shares</t>
  </si>
  <si>
    <t>Total Shares repurchased</t>
  </si>
  <si>
    <t>Total Proceeds</t>
  </si>
  <si>
    <t>Diluted Shares Calculation Table</t>
  </si>
  <si>
    <t>Diluted Shares Information</t>
  </si>
  <si>
    <t>Use the following information about XYZ Plumbing (FY=12/31), a public company with the most recent closing stock price of $5.00, to answer the following three problems:</t>
  </si>
  <si>
    <t>Problem 1</t>
  </si>
  <si>
    <t>Problem 2</t>
  </si>
  <si>
    <t>Problem 3</t>
  </si>
  <si>
    <t>Analysis</t>
  </si>
  <si>
    <t>Projections</t>
  </si>
  <si>
    <t>2017E</t>
  </si>
  <si>
    <t>Show your work whenever appropriate</t>
  </si>
  <si>
    <r>
      <t xml:space="preserve">Gross Profit </t>
    </r>
    <r>
      <rPr>
        <b/>
        <i/>
        <sz val="11"/>
        <rFont val="Times New Roman"/>
        <family val="1"/>
      </rPr>
      <t>(Gross Margin increases by 1% from 2016)</t>
    </r>
  </si>
  <si>
    <r>
      <t xml:space="preserve">Deprec &amp; Amort </t>
    </r>
    <r>
      <rPr>
        <b/>
        <i/>
        <sz val="11"/>
        <rFont val="Times New Roman"/>
        <family val="1"/>
      </rPr>
      <t>(no change from 2016)</t>
    </r>
  </si>
  <si>
    <t>Do not type in the Blue or Brown boxes below</t>
  </si>
  <si>
    <r>
      <t xml:space="preserve">Revenue </t>
    </r>
    <r>
      <rPr>
        <b/>
        <i/>
        <sz val="11"/>
        <rFont val="Times New Roman"/>
        <family val="1"/>
      </rPr>
      <t>(Increase of 30% from 2016)</t>
    </r>
  </si>
  <si>
    <r>
      <t xml:space="preserve">SG&amp;A </t>
    </r>
    <r>
      <rPr>
        <b/>
        <i/>
        <sz val="11"/>
        <rFont val="Times New Roman"/>
        <family val="1"/>
      </rPr>
      <t>(Improves by 2% from 2016)</t>
    </r>
  </si>
  <si>
    <r>
      <t xml:space="preserve">R&amp;D </t>
    </r>
    <r>
      <rPr>
        <b/>
        <i/>
        <sz val="11"/>
        <rFont val="Times New Roman"/>
        <family val="1"/>
      </rPr>
      <t>(Increases by 5% in total dollars from 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</si>
</sst>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\ &quot;times&quot;"/>
    <numFmt numFmtId="168" formatCode="0.0\ &quot;days&quot;"/>
    <numFmt numFmtId="169" formatCode="0.0\'%\'"/>
    <numFmt numFmtId="170" formatCode="0.00\'%\'"/>
    <numFmt numFmtId="171" formatCode="0.0\ &quot;X&quot;"/>
    <numFmt numFmtId="172" formatCode="0.00\ &quot;times&quot;"/>
    <numFmt numFmtId="173" formatCode="&quot;$&quot;\ 0.00_);_(&quot;$&quot;* \(#,##0.00\);_(&quot;$&quot;* &quot;-&quot;??_);_(@_)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0"/>
      <color indexed="4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u val="singleAccounting"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b/>
      <i/>
      <sz val="2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strike/>
      <sz val="11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Border="1"/>
    <xf numFmtId="164" fontId="3" fillId="0" borderId="3" xfId="1" applyNumberFormat="1" applyFont="1" applyBorder="1"/>
    <xf numFmtId="164" fontId="4" fillId="0" borderId="1" xfId="1" applyNumberFormat="1" applyFont="1" applyBorder="1"/>
    <xf numFmtId="0" fontId="5" fillId="0" borderId="0" xfId="0" applyFont="1" applyFill="1"/>
    <xf numFmtId="164" fontId="4" fillId="0" borderId="0" xfId="1" quotePrefix="1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64" fontId="5" fillId="0" borderId="0" xfId="1" applyNumberFormat="1" applyFont="1" applyFill="1" applyBorder="1"/>
    <xf numFmtId="167" fontId="5" fillId="3" borderId="4" xfId="0" applyNumberFormat="1" applyFont="1" applyFill="1" applyBorder="1" applyAlignment="1">
      <alignment horizontal="right"/>
    </xf>
    <xf numFmtId="168" fontId="5" fillId="3" borderId="4" xfId="0" applyNumberFormat="1" applyFont="1" applyFill="1" applyBorder="1" applyAlignment="1">
      <alignment horizontal="right"/>
    </xf>
    <xf numFmtId="169" fontId="5" fillId="3" borderId="4" xfId="0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3" xfId="1" applyNumberFormat="1" applyFont="1" applyFill="1" applyBorder="1"/>
    <xf numFmtId="164" fontId="5" fillId="0" borderId="1" xfId="1" applyNumberFormat="1" applyFont="1" applyFill="1" applyBorder="1"/>
    <xf numFmtId="0" fontId="7" fillId="0" borderId="0" xfId="0" applyFont="1"/>
    <xf numFmtId="0" fontId="5" fillId="4" borderId="6" xfId="0" applyFont="1" applyFill="1" applyBorder="1"/>
    <xf numFmtId="0" fontId="8" fillId="0" borderId="0" xfId="0" applyFont="1" applyAlignment="1">
      <alignment horizontal="center"/>
    </xf>
    <xf numFmtId="164" fontId="4" fillId="0" borderId="0" xfId="1" applyNumberFormat="1" applyFont="1" applyBorder="1"/>
    <xf numFmtId="164" fontId="3" fillId="0" borderId="0" xfId="1" applyNumberFormat="1" applyFont="1" applyBorder="1"/>
    <xf numFmtId="165" fontId="5" fillId="0" borderId="0" xfId="2" applyNumberFormat="1" applyFont="1" applyFill="1" applyBorder="1"/>
    <xf numFmtId="44" fontId="5" fillId="0" borderId="0" xfId="2" applyNumberFormat="1" applyFont="1" applyFill="1" applyBorder="1"/>
    <xf numFmtId="165" fontId="5" fillId="3" borderId="4" xfId="2" applyNumberFormat="1" applyFont="1" applyFill="1" applyBorder="1"/>
    <xf numFmtId="164" fontId="5" fillId="3" borderId="4" xfId="1" applyNumberFormat="1" applyFont="1" applyFill="1" applyBorder="1"/>
    <xf numFmtId="44" fontId="5" fillId="3" borderId="7" xfId="2" applyNumberFormat="1" applyFont="1" applyFill="1" applyBorder="1"/>
    <xf numFmtId="44" fontId="5" fillId="3" borderId="6" xfId="2" applyNumberFormat="1" applyFont="1" applyFill="1" applyBorder="1"/>
    <xf numFmtId="0" fontId="5" fillId="0" borderId="0" xfId="0" applyFont="1" applyFill="1" applyBorder="1"/>
    <xf numFmtId="0" fontId="5" fillId="4" borderId="0" xfId="0" applyFont="1" applyFill="1" applyBorder="1"/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164" fontId="3" fillId="0" borderId="0" xfId="1" applyNumberFormat="1" applyFont="1" applyFill="1" applyBorder="1"/>
    <xf numFmtId="0" fontId="6" fillId="0" borderId="0" xfId="0" applyFont="1" applyFill="1"/>
    <xf numFmtId="0" fontId="12" fillId="0" borderId="0" xfId="0" applyFont="1"/>
    <xf numFmtId="165" fontId="3" fillId="5" borderId="6" xfId="1" applyNumberFormat="1" applyFont="1" applyFill="1" applyBorder="1"/>
    <xf numFmtId="44" fontId="3" fillId="5" borderId="6" xfId="1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3" fillId="0" borderId="0" xfId="2" applyNumberFormat="1" applyFont="1"/>
    <xf numFmtId="164" fontId="13" fillId="0" borderId="0" xfId="1" applyNumberFormat="1" applyFont="1"/>
    <xf numFmtId="165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 applyAlignment="1">
      <alignment horizontal="left"/>
    </xf>
    <xf numFmtId="164" fontId="1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4" fillId="5" borderId="6" xfId="1" quotePrefix="1" applyNumberFormat="1" applyFont="1" applyFill="1" applyBorder="1" applyAlignment="1">
      <alignment horizontal="center"/>
    </xf>
    <xf numFmtId="164" fontId="3" fillId="5" borderId="8" xfId="1" applyNumberFormat="1" applyFont="1" applyFill="1" applyBorder="1"/>
    <xf numFmtId="164" fontId="3" fillId="5" borderId="4" xfId="1" applyNumberFormat="1" applyFont="1" applyFill="1" applyBorder="1"/>
    <xf numFmtId="164" fontId="3" fillId="5" borderId="9" xfId="1" applyNumberFormat="1" applyFont="1" applyFill="1" applyBorder="1"/>
    <xf numFmtId="164" fontId="4" fillId="5" borderId="10" xfId="1" applyNumberFormat="1" applyFont="1" applyFill="1" applyBorder="1"/>
    <xf numFmtId="164" fontId="4" fillId="5" borderId="4" xfId="1" applyNumberFormat="1" applyFont="1" applyFill="1" applyBorder="1"/>
    <xf numFmtId="164" fontId="4" fillId="5" borderId="6" xfId="1" applyNumberFormat="1" applyFont="1" applyFill="1" applyBorder="1"/>
    <xf numFmtId="164" fontId="0" fillId="0" borderId="0" xfId="0" applyNumberFormat="1"/>
    <xf numFmtId="0" fontId="14" fillId="0" borderId="0" xfId="0" applyFont="1"/>
    <xf numFmtId="165" fontId="4" fillId="0" borderId="0" xfId="0" applyNumberFormat="1" applyFont="1"/>
    <xf numFmtId="44" fontId="4" fillId="0" borderId="0" xfId="0" applyNumberFormat="1" applyFont="1"/>
    <xf numFmtId="43" fontId="0" fillId="0" borderId="0" xfId="0" applyNumberFormat="1"/>
    <xf numFmtId="165" fontId="3" fillId="0" borderId="0" xfId="0" applyNumberFormat="1" applyFont="1" applyBorder="1"/>
    <xf numFmtId="0" fontId="3" fillId="0" borderId="13" xfId="0" applyFont="1" applyBorder="1"/>
    <xf numFmtId="0" fontId="3" fillId="0" borderId="0" xfId="0" applyFont="1" applyFill="1" applyBorder="1"/>
    <xf numFmtId="164" fontId="3" fillId="0" borderId="3" xfId="1" applyNumberFormat="1" applyFont="1" applyFill="1" applyBorder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7" fontId="3" fillId="5" borderId="6" xfId="1" applyNumberFormat="1" applyFont="1" applyFill="1" applyBorder="1"/>
    <xf numFmtId="169" fontId="3" fillId="5" borderId="6" xfId="1" applyNumberFormat="1" applyFont="1" applyFill="1" applyBorder="1"/>
    <xf numFmtId="170" fontId="5" fillId="3" borderId="4" xfId="0" applyNumberFormat="1" applyFont="1" applyFill="1" applyBorder="1" applyAlignment="1">
      <alignment horizontal="right"/>
    </xf>
    <xf numFmtId="170" fontId="3" fillId="5" borderId="6" xfId="1" applyNumberFormat="1" applyFont="1" applyFill="1" applyBorder="1"/>
    <xf numFmtId="0" fontId="15" fillId="0" borderId="0" xfId="0" applyFont="1" applyBorder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64" fontId="4" fillId="6" borderId="6" xfId="1" quotePrefix="1" applyNumberFormat="1" applyFont="1" applyFill="1" applyBorder="1" applyAlignment="1">
      <alignment horizontal="center"/>
    </xf>
    <xf numFmtId="164" fontId="3" fillId="6" borderId="6" xfId="1" applyNumberFormat="1" applyFont="1" applyFill="1" applyBorder="1"/>
    <xf numFmtId="164" fontId="3" fillId="6" borderId="14" xfId="1" applyNumberFormat="1" applyFont="1" applyFill="1" applyBorder="1"/>
    <xf numFmtId="164" fontId="3" fillId="6" borderId="4" xfId="1" applyNumberFormat="1" applyFont="1" applyFill="1" applyBorder="1"/>
    <xf numFmtId="0" fontId="10" fillId="7" borderId="0" xfId="0" applyFont="1" applyFill="1"/>
    <xf numFmtId="0" fontId="5" fillId="7" borderId="0" xfId="0" applyFont="1" applyFill="1"/>
    <xf numFmtId="0" fontId="9" fillId="7" borderId="0" xfId="0" applyFont="1" applyFill="1"/>
    <xf numFmtId="0" fontId="10" fillId="7" borderId="0" xfId="0" applyFont="1" applyFill="1" applyAlignment="1"/>
    <xf numFmtId="0" fontId="4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3" fillId="0" borderId="0" xfId="0" applyFont="1" applyAlignment="1">
      <alignment horizontal="right" indent="1"/>
    </xf>
    <xf numFmtId="165" fontId="3" fillId="0" borderId="0" xfId="2" applyNumberFormat="1" applyFont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44" fontId="4" fillId="0" borderId="0" xfId="0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Border="1" applyAlignment="1">
      <alignment wrapText="1"/>
    </xf>
    <xf numFmtId="44" fontId="0" fillId="0" borderId="0" xfId="2" applyFont="1" applyAlignment="1">
      <alignment wrapText="1"/>
    </xf>
    <xf numFmtId="164" fontId="0" fillId="0" borderId="0" xfId="0" applyNumberForma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164" fontId="16" fillId="0" borderId="0" xfId="1" applyNumberFormat="1" applyFont="1" applyAlignment="1">
      <alignment wrapText="1"/>
    </xf>
    <xf numFmtId="164" fontId="16" fillId="0" borderId="0" xfId="1" applyNumberFormat="1" applyFont="1" applyBorder="1" applyAlignment="1">
      <alignment wrapText="1"/>
    </xf>
    <xf numFmtId="44" fontId="16" fillId="0" borderId="0" xfId="2" applyFont="1" applyAlignment="1">
      <alignment wrapText="1"/>
    </xf>
    <xf numFmtId="164" fontId="16" fillId="0" borderId="0" xfId="0" applyNumberFormat="1" applyFont="1" applyAlignment="1">
      <alignment wrapText="1"/>
    </xf>
    <xf numFmtId="0" fontId="11" fillId="0" borderId="0" xfId="0" applyFont="1" applyAlignment="1">
      <alignment horizontal="right" wrapText="1"/>
    </xf>
    <xf numFmtId="166" fontId="16" fillId="0" borderId="0" xfId="3" applyNumberFormat="1" applyFont="1" applyAlignment="1">
      <alignment wrapText="1"/>
    </xf>
    <xf numFmtId="165" fontId="16" fillId="0" borderId="0" xfId="0" applyNumberFormat="1" applyFont="1" applyAlignment="1">
      <alignment wrapText="1"/>
    </xf>
    <xf numFmtId="44" fontId="11" fillId="0" borderId="0" xfId="0" applyNumberFormat="1" applyFont="1" applyAlignment="1">
      <alignment wrapText="1"/>
    </xf>
    <xf numFmtId="164" fontId="4" fillId="0" borderId="0" xfId="1" applyNumberFormat="1" applyFont="1"/>
    <xf numFmtId="164" fontId="11" fillId="0" borderId="0" xfId="1" applyNumberFormat="1" applyFont="1" applyAlignment="1">
      <alignment wrapText="1"/>
    </xf>
    <xf numFmtId="170" fontId="3" fillId="5" borderId="4" xfId="0" applyNumberFormat="1" applyFont="1" applyFill="1" applyBorder="1" applyAlignment="1">
      <alignment horizontal="right"/>
    </xf>
    <xf numFmtId="0" fontId="3" fillId="4" borderId="6" xfId="0" applyFont="1" applyFill="1" applyBorder="1"/>
    <xf numFmtId="171" fontId="3" fillId="5" borderId="6" xfId="1" applyNumberFormat="1" applyFont="1" applyFill="1" applyBorder="1"/>
    <xf numFmtId="172" fontId="3" fillId="5" borderId="6" xfId="1" applyNumberFormat="1" applyFont="1" applyFill="1" applyBorder="1"/>
    <xf numFmtId="0" fontId="9" fillId="0" borderId="0" xfId="0" applyFont="1"/>
    <xf numFmtId="0" fontId="18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/>
    <xf numFmtId="8" fontId="18" fillId="0" borderId="0" xfId="0" applyNumberFormat="1" applyFont="1" applyAlignment="1">
      <alignment wrapText="1"/>
    </xf>
    <xf numFmtId="8" fontId="9" fillId="0" borderId="0" xfId="0" applyNumberFormat="1" applyFont="1" applyAlignment="1">
      <alignment wrapText="1"/>
    </xf>
    <xf numFmtId="0" fontId="9" fillId="0" borderId="0" xfId="0" applyFont="1" applyAlignment="1">
      <alignment horizontal="right"/>
    </xf>
    <xf numFmtId="44" fontId="9" fillId="0" borderId="0" xfId="2" applyFont="1"/>
    <xf numFmtId="173" fontId="9" fillId="0" borderId="0" xfId="2" applyNumberFormat="1" applyFont="1"/>
    <xf numFmtId="165" fontId="3" fillId="6" borderId="11" xfId="2" applyNumberFormat="1" applyFont="1" applyFill="1" applyBorder="1"/>
    <xf numFmtId="164" fontId="3" fillId="6" borderId="11" xfId="1" applyNumberFormat="1" applyFont="1" applyFill="1" applyBorder="1"/>
    <xf numFmtId="165" fontId="4" fillId="6" borderId="11" xfId="0" applyNumberFormat="1" applyFont="1" applyFill="1" applyBorder="1"/>
    <xf numFmtId="164" fontId="4" fillId="6" borderId="11" xfId="0" applyNumberFormat="1" applyFont="1" applyFill="1" applyBorder="1"/>
    <xf numFmtId="165" fontId="4" fillId="6" borderId="13" xfId="0" applyNumberFormat="1" applyFont="1" applyFill="1" applyBorder="1"/>
    <xf numFmtId="165" fontId="3" fillId="6" borderId="11" xfId="0" applyNumberFormat="1" applyFont="1" applyFill="1" applyBorder="1"/>
    <xf numFmtId="164" fontId="3" fillId="6" borderId="11" xfId="0" applyNumberFormat="1" applyFont="1" applyFill="1" applyBorder="1"/>
    <xf numFmtId="44" fontId="4" fillId="6" borderId="11" xfId="0" applyNumberFormat="1" applyFont="1" applyFill="1" applyBorder="1"/>
    <xf numFmtId="44" fontId="4" fillId="6" borderId="12" xfId="0" applyNumberFormat="1" applyFont="1" applyFill="1" applyBorder="1"/>
    <xf numFmtId="166" fontId="3" fillId="6" borderId="0" xfId="3" applyNumberFormat="1" applyFont="1" applyFill="1" applyAlignment="1">
      <alignment wrapText="1"/>
    </xf>
    <xf numFmtId="44" fontId="4" fillId="6" borderId="0" xfId="0" applyNumberFormat="1" applyFont="1" applyFill="1"/>
    <xf numFmtId="164" fontId="3" fillId="6" borderId="0" xfId="1" applyNumberFormat="1" applyFont="1" applyFill="1"/>
    <xf numFmtId="164" fontId="9" fillId="0" borderId="0" xfId="1" applyNumberFormat="1" applyFont="1"/>
    <xf numFmtId="164" fontId="9" fillId="6" borderId="0" xfId="1" applyNumberFormat="1" applyFont="1" applyFill="1"/>
    <xf numFmtId="164" fontId="9" fillId="6" borderId="15" xfId="1" applyNumberFormat="1" applyFont="1" applyFill="1" applyBorder="1"/>
    <xf numFmtId="44" fontId="9" fillId="6" borderId="0" xfId="2" applyFont="1" applyFill="1"/>
    <xf numFmtId="164" fontId="9" fillId="6" borderId="0" xfId="0" applyNumberFormat="1" applyFont="1" applyFill="1"/>
    <xf numFmtId="0" fontId="19" fillId="0" borderId="0" xfId="0" applyFont="1"/>
    <xf numFmtId="0" fontId="20" fillId="7" borderId="0" xfId="0" applyFont="1" applyFill="1"/>
    <xf numFmtId="0" fontId="4" fillId="0" borderId="0" xfId="0" applyFont="1" applyFill="1" applyBorder="1"/>
    <xf numFmtId="0" fontId="21" fillId="0" borderId="0" xfId="0" applyFont="1" applyAlignment="1">
      <alignment horizontal="center"/>
    </xf>
    <xf numFmtId="0" fontId="22" fillId="0" borderId="0" xfId="0" applyFont="1" applyBorder="1"/>
    <xf numFmtId="0" fontId="24" fillId="0" borderId="0" xfId="0" applyFont="1" applyAlignment="1">
      <alignment horizontal="left" wrapText="1"/>
    </xf>
    <xf numFmtId="0" fontId="7" fillId="6" borderId="0" xfId="0" applyFont="1" applyFill="1" applyAlignment="1">
      <alignment horizontal="center" vertical="center"/>
    </xf>
    <xf numFmtId="164" fontId="3" fillId="0" borderId="0" xfId="1" applyNumberFormat="1" applyFont="1"/>
    <xf numFmtId="0" fontId="11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0" fontId="20" fillId="9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zoomScale="90" workbookViewId="0">
      <selection activeCell="B16" sqref="B16"/>
    </sheetView>
  </sheetViews>
  <sheetFormatPr defaultColWidth="9.140625" defaultRowHeight="12.75" x14ac:dyDescent="0.2"/>
  <cols>
    <col min="1" max="1" width="2.7109375" style="8" customWidth="1"/>
    <col min="2" max="2" width="20.28515625" style="8" customWidth="1"/>
    <col min="3" max="3" width="3.140625" style="15" customWidth="1"/>
    <col min="4" max="4" width="43.5703125" style="8" customWidth="1"/>
    <col min="5" max="5" width="14.7109375" style="8" customWidth="1"/>
    <col min="6" max="6" width="5.28515625" style="8" customWidth="1"/>
    <col min="7" max="7" width="12.7109375" style="8" customWidth="1"/>
    <col min="8" max="8" width="6.7109375" style="8" customWidth="1"/>
    <col min="9" max="9" width="2.7109375" style="15" customWidth="1"/>
    <col min="10" max="10" width="33" style="8" customWidth="1"/>
    <col min="11" max="11" width="18.85546875" style="8" customWidth="1"/>
    <col min="12" max="12" width="13.42578125" style="8" customWidth="1"/>
    <col min="13" max="13" width="15.140625" style="8" customWidth="1"/>
    <col min="14" max="14" width="5.7109375" style="8" customWidth="1"/>
    <col min="15" max="15" width="4.7109375" style="8" customWidth="1"/>
    <col min="16" max="16" width="5.7109375" style="8" customWidth="1"/>
    <col min="17" max="17" width="4.42578125" style="15" customWidth="1"/>
    <col min="18" max="16384" width="9.140625" style="8"/>
  </cols>
  <sheetData>
    <row r="1" spans="1:17" ht="33" customHeight="1" x14ac:dyDescent="0.4">
      <c r="B1" s="157"/>
      <c r="C1" s="157"/>
      <c r="D1" s="157"/>
      <c r="E1" s="157"/>
      <c r="F1" s="157"/>
      <c r="G1" s="157"/>
      <c r="H1" s="157"/>
      <c r="I1" s="157"/>
    </row>
    <row r="2" spans="1:17" ht="8.4499999999999993" customHeight="1" x14ac:dyDescent="0.4">
      <c r="B2" s="146"/>
    </row>
    <row r="3" spans="1:17" ht="30" customHeight="1" x14ac:dyDescent="0.35">
      <c r="B3" s="149"/>
      <c r="D3" s="152"/>
      <c r="G3" s="160" t="s">
        <v>111</v>
      </c>
      <c r="H3" s="160"/>
      <c r="I3" s="160"/>
      <c r="J3" s="160"/>
    </row>
    <row r="4" spans="1:17" ht="37.9" customHeight="1" x14ac:dyDescent="0.3">
      <c r="B4" s="25"/>
      <c r="D4" s="158" t="s">
        <v>104</v>
      </c>
      <c r="E4" s="158"/>
      <c r="F4" s="158"/>
      <c r="G4" s="158"/>
      <c r="H4" s="158"/>
      <c r="I4" s="158"/>
      <c r="J4" s="158"/>
      <c r="K4" s="158"/>
    </row>
    <row r="5" spans="1:17" x14ac:dyDescent="0.2">
      <c r="A5" s="15"/>
      <c r="B5" s="15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7" ht="30" customHeight="1" x14ac:dyDescent="0.25">
      <c r="A6" s="15"/>
      <c r="B6" s="15"/>
      <c r="C6" s="10"/>
      <c r="D6" s="55" t="s">
        <v>17</v>
      </c>
      <c r="E6" s="55" t="s">
        <v>105</v>
      </c>
      <c r="F6" s="55"/>
      <c r="G6" s="162" t="s">
        <v>114</v>
      </c>
      <c r="H6" s="162"/>
      <c r="I6" s="11"/>
      <c r="J6" s="1"/>
      <c r="K6" s="1"/>
      <c r="L6" s="55" t="s">
        <v>106</v>
      </c>
      <c r="M6" s="161" t="s">
        <v>114</v>
      </c>
      <c r="N6" s="161"/>
      <c r="O6" s="10"/>
      <c r="Q6" s="8"/>
    </row>
    <row r="7" spans="1:17" ht="22.15" customHeight="1" x14ac:dyDescent="0.25">
      <c r="A7" s="15"/>
      <c r="B7" s="80"/>
      <c r="C7" s="10"/>
      <c r="D7" s="9"/>
      <c r="E7" s="9"/>
      <c r="F7" s="9"/>
      <c r="G7" s="151"/>
      <c r="H7" s="151"/>
      <c r="I7" s="10"/>
      <c r="J7" s="55" t="s">
        <v>108</v>
      </c>
      <c r="M7" s="159" t="s">
        <v>43</v>
      </c>
      <c r="N7" s="159"/>
      <c r="O7" s="10"/>
      <c r="Q7" s="8"/>
    </row>
    <row r="8" spans="1:17" ht="14.25" x14ac:dyDescent="0.2">
      <c r="A8" s="15"/>
      <c r="B8" s="81"/>
      <c r="C8" s="10"/>
      <c r="D8" s="55" t="s">
        <v>0</v>
      </c>
      <c r="E8" s="46">
        <v>2016</v>
      </c>
      <c r="F8" s="46"/>
      <c r="G8" s="159" t="s">
        <v>43</v>
      </c>
      <c r="H8" s="159"/>
      <c r="I8" s="10"/>
      <c r="L8" s="17">
        <v>2016</v>
      </c>
      <c r="M8" s="27" t="s">
        <v>41</v>
      </c>
      <c r="N8" s="27" t="s">
        <v>42</v>
      </c>
      <c r="O8" s="10"/>
      <c r="Q8" s="8"/>
    </row>
    <row r="9" spans="1:17" ht="15" x14ac:dyDescent="0.25">
      <c r="A9" s="15"/>
      <c r="B9" s="81"/>
      <c r="C9" s="10"/>
      <c r="D9" s="1"/>
      <c r="E9" s="16"/>
      <c r="F9" s="16"/>
      <c r="G9" s="27" t="s">
        <v>41</v>
      </c>
      <c r="H9" s="27" t="s">
        <v>42</v>
      </c>
      <c r="I9" s="10"/>
      <c r="J9" s="1" t="s">
        <v>18</v>
      </c>
      <c r="K9" s="1"/>
      <c r="L9" s="19"/>
      <c r="M9" s="118"/>
      <c r="N9" s="26">
        <v>2</v>
      </c>
      <c r="O9" s="10"/>
      <c r="Q9" s="8"/>
    </row>
    <row r="10" spans="1:17" ht="15" x14ac:dyDescent="0.25">
      <c r="A10" s="15"/>
      <c r="B10" s="81"/>
      <c r="C10" s="10"/>
      <c r="D10" s="1" t="s">
        <v>1</v>
      </c>
      <c r="E10" s="82"/>
      <c r="F10" s="16"/>
      <c r="G10" s="57"/>
      <c r="H10" s="26">
        <v>1</v>
      </c>
      <c r="I10" s="10"/>
      <c r="J10" s="1" t="s">
        <v>91</v>
      </c>
      <c r="K10" s="1"/>
      <c r="L10" s="20"/>
      <c r="M10" s="118"/>
      <c r="N10" s="26">
        <v>2</v>
      </c>
      <c r="O10" s="10"/>
      <c r="Q10" s="8"/>
    </row>
    <row r="11" spans="1:17" ht="15" x14ac:dyDescent="0.25">
      <c r="A11" s="15"/>
      <c r="B11" s="81"/>
      <c r="C11" s="10"/>
      <c r="D11" s="3"/>
      <c r="E11" s="71"/>
      <c r="F11" s="16"/>
      <c r="G11" s="3"/>
      <c r="I11" s="10"/>
      <c r="J11" s="1" t="s">
        <v>92</v>
      </c>
      <c r="K11" s="1"/>
      <c r="L11" s="20"/>
      <c r="M11" s="76"/>
      <c r="N11" s="26">
        <v>2</v>
      </c>
      <c r="O11" s="10"/>
      <c r="Q11" s="8"/>
    </row>
    <row r="12" spans="1:17" ht="15" x14ac:dyDescent="0.25">
      <c r="A12" s="15"/>
      <c r="B12" s="81"/>
      <c r="C12" s="10"/>
      <c r="D12" s="3" t="s">
        <v>2</v>
      </c>
      <c r="E12" s="71"/>
      <c r="F12" s="16"/>
      <c r="G12" s="4"/>
      <c r="I12" s="10"/>
      <c r="J12" s="1" t="s">
        <v>93</v>
      </c>
      <c r="K12" s="1"/>
      <c r="L12" s="20"/>
      <c r="M12" s="76"/>
      <c r="N12" s="26">
        <v>2</v>
      </c>
      <c r="O12" s="10"/>
      <c r="Q12" s="8"/>
    </row>
    <row r="13" spans="1:17" ht="15" x14ac:dyDescent="0.25">
      <c r="A13" s="15"/>
      <c r="B13" s="81"/>
      <c r="C13" s="10"/>
      <c r="D13" s="3" t="s">
        <v>3</v>
      </c>
      <c r="E13" s="83"/>
      <c r="F13" s="16"/>
      <c r="G13" s="58"/>
      <c r="H13" s="26">
        <v>1</v>
      </c>
      <c r="I13" s="10"/>
      <c r="J13" s="1" t="s">
        <v>19</v>
      </c>
      <c r="K13" s="1"/>
      <c r="L13" s="19"/>
      <c r="M13" s="75"/>
      <c r="N13" s="26">
        <v>2</v>
      </c>
      <c r="O13" s="10"/>
      <c r="Q13" s="8"/>
    </row>
    <row r="14" spans="1:17" ht="15.75" x14ac:dyDescent="0.25">
      <c r="A14" s="15"/>
      <c r="B14" s="81"/>
      <c r="C14" s="10"/>
      <c r="D14" s="6" t="s">
        <v>4</v>
      </c>
      <c r="E14" s="74"/>
      <c r="F14" s="16"/>
      <c r="G14" s="16"/>
      <c r="H14" s="28"/>
      <c r="I14" s="10"/>
      <c r="J14" s="1" t="s">
        <v>20</v>
      </c>
      <c r="K14" s="1"/>
      <c r="L14" s="19"/>
      <c r="M14" s="75"/>
      <c r="N14" s="26">
        <v>2</v>
      </c>
      <c r="O14" s="10"/>
      <c r="P14" s="38" t="s">
        <v>51</v>
      </c>
      <c r="Q14" s="38">
        <f>SUM(N9:N20)</f>
        <v>24</v>
      </c>
    </row>
    <row r="15" spans="1:17" ht="15" x14ac:dyDescent="0.25">
      <c r="A15" s="15"/>
      <c r="B15" s="81"/>
      <c r="C15" s="10"/>
      <c r="D15" s="3" t="s">
        <v>5</v>
      </c>
      <c r="E15" s="84"/>
      <c r="F15" s="16"/>
      <c r="G15" s="58"/>
      <c r="H15" s="26">
        <v>2</v>
      </c>
      <c r="I15" s="10"/>
      <c r="J15" s="1" t="s">
        <v>21</v>
      </c>
      <c r="K15" s="1"/>
      <c r="L15" s="19"/>
      <c r="M15" s="75"/>
      <c r="N15" s="26">
        <v>2</v>
      </c>
      <c r="O15" s="10"/>
      <c r="Q15" s="8"/>
    </row>
    <row r="16" spans="1:17" ht="15" x14ac:dyDescent="0.25">
      <c r="A16" s="15"/>
      <c r="B16" s="81"/>
      <c r="C16" s="10"/>
      <c r="D16" s="3" t="s">
        <v>6</v>
      </c>
      <c r="E16" s="84"/>
      <c r="F16" s="16"/>
      <c r="G16" s="58"/>
      <c r="H16" s="26">
        <v>2</v>
      </c>
      <c r="I16" s="10"/>
      <c r="J16" s="1" t="s">
        <v>22</v>
      </c>
      <c r="K16" s="1"/>
      <c r="L16" s="19"/>
      <c r="M16" s="119"/>
      <c r="N16" s="26">
        <v>2</v>
      </c>
      <c r="O16" s="10"/>
      <c r="Q16" s="8"/>
    </row>
    <row r="17" spans="1:17" ht="15" x14ac:dyDescent="0.25">
      <c r="A17" s="15"/>
      <c r="B17" s="81"/>
      <c r="C17" s="10"/>
      <c r="D17" s="3" t="s">
        <v>7</v>
      </c>
      <c r="E17" s="84"/>
      <c r="F17" s="16"/>
      <c r="G17" s="58"/>
      <c r="H17" s="26">
        <v>2</v>
      </c>
      <c r="I17" s="10"/>
      <c r="J17" s="1" t="s">
        <v>23</v>
      </c>
      <c r="K17" s="1"/>
      <c r="L17" s="21"/>
      <c r="M17" s="76"/>
      <c r="N17" s="26">
        <v>2</v>
      </c>
      <c r="O17" s="10"/>
      <c r="Q17" s="8"/>
    </row>
    <row r="18" spans="1:17" ht="15" x14ac:dyDescent="0.25">
      <c r="A18" s="15"/>
      <c r="B18" s="81"/>
      <c r="C18" s="10"/>
      <c r="D18" s="3" t="s">
        <v>8</v>
      </c>
      <c r="E18" s="84"/>
      <c r="F18" s="16"/>
      <c r="G18" s="58"/>
      <c r="H18" s="26">
        <v>2</v>
      </c>
      <c r="I18" s="10"/>
      <c r="J18" s="1" t="s">
        <v>24</v>
      </c>
      <c r="K18" s="1"/>
      <c r="L18" s="19"/>
      <c r="M18" s="75"/>
      <c r="N18" s="26">
        <v>2</v>
      </c>
      <c r="O18" s="10"/>
      <c r="Q18" s="8"/>
    </row>
    <row r="19" spans="1:17" ht="15" x14ac:dyDescent="0.25">
      <c r="A19" s="15"/>
      <c r="B19" s="81"/>
      <c r="C19" s="10"/>
      <c r="D19" s="3" t="s">
        <v>9</v>
      </c>
      <c r="E19" s="84"/>
      <c r="F19" s="16"/>
      <c r="G19" s="60"/>
      <c r="H19" s="26">
        <v>2</v>
      </c>
      <c r="I19" s="10"/>
      <c r="J19" s="1" t="s">
        <v>25</v>
      </c>
      <c r="K19" s="1"/>
      <c r="L19" s="77"/>
      <c r="M19" s="78"/>
      <c r="N19" s="26">
        <v>2</v>
      </c>
      <c r="O19" s="10"/>
      <c r="Q19" s="8"/>
    </row>
    <row r="20" spans="1:17" ht="15" x14ac:dyDescent="0.25">
      <c r="A20" s="15"/>
      <c r="B20" s="81"/>
      <c r="C20" s="10"/>
      <c r="D20" s="3" t="s">
        <v>10</v>
      </c>
      <c r="E20" s="84"/>
      <c r="F20" s="16"/>
      <c r="G20" s="61"/>
      <c r="H20" s="26">
        <v>2</v>
      </c>
      <c r="I20" s="10"/>
      <c r="J20" s="1" t="s">
        <v>26</v>
      </c>
      <c r="K20" s="1"/>
      <c r="L20" s="77"/>
      <c r="M20" s="116"/>
      <c r="N20" s="117">
        <v>2</v>
      </c>
      <c r="O20" s="10"/>
      <c r="Q20" s="8"/>
    </row>
    <row r="21" spans="1:17" ht="15" x14ac:dyDescent="0.25">
      <c r="A21" s="15"/>
      <c r="B21" s="81"/>
      <c r="C21" s="10"/>
      <c r="D21" s="3"/>
      <c r="E21" s="41"/>
      <c r="F21" s="16"/>
      <c r="G21" s="13"/>
      <c r="H21" s="29"/>
      <c r="I21" s="10"/>
      <c r="J21" s="11"/>
      <c r="K21" s="12"/>
      <c r="L21" s="12"/>
      <c r="M21" s="12"/>
      <c r="N21" s="12"/>
      <c r="O21" s="10"/>
      <c r="Q21" s="8"/>
    </row>
    <row r="22" spans="1:17" ht="14.25" x14ac:dyDescent="0.2">
      <c r="A22" s="15"/>
      <c r="B22" s="81"/>
      <c r="C22" s="10"/>
      <c r="D22" s="6" t="s">
        <v>11</v>
      </c>
      <c r="E22" s="73"/>
      <c r="F22" s="16"/>
      <c r="G22" s="14"/>
      <c r="H22" s="28"/>
      <c r="I22" s="10"/>
      <c r="J22" s="55" t="s">
        <v>107</v>
      </c>
      <c r="K22" s="148" t="s">
        <v>109</v>
      </c>
      <c r="L22" s="36"/>
      <c r="M22" s="159" t="s">
        <v>43</v>
      </c>
      <c r="N22" s="159"/>
      <c r="O22" s="10"/>
      <c r="Q22" s="8"/>
    </row>
    <row r="23" spans="1:17" ht="15" x14ac:dyDescent="0.25">
      <c r="A23" s="15"/>
      <c r="B23" s="81"/>
      <c r="C23" s="10"/>
      <c r="D23" s="5" t="s">
        <v>12</v>
      </c>
      <c r="E23" s="85"/>
      <c r="F23" s="16"/>
      <c r="G23" s="59"/>
      <c r="H23" s="26">
        <v>2</v>
      </c>
      <c r="I23" s="10"/>
      <c r="J23" s="9"/>
      <c r="K23"/>
      <c r="L23" s="7" t="s">
        <v>110</v>
      </c>
      <c r="M23" s="27" t="s">
        <v>41</v>
      </c>
      <c r="N23" s="27" t="s">
        <v>42</v>
      </c>
      <c r="O23" s="10"/>
      <c r="Q23" s="8"/>
    </row>
    <row r="24" spans="1:17" ht="15" x14ac:dyDescent="0.25">
      <c r="A24" s="15"/>
      <c r="B24" s="81"/>
      <c r="C24" s="10"/>
      <c r="D24" s="5" t="s">
        <v>13</v>
      </c>
      <c r="E24" s="85"/>
      <c r="F24" s="16"/>
      <c r="G24" s="62"/>
      <c r="H24" s="26">
        <v>2</v>
      </c>
      <c r="I24" s="10"/>
      <c r="J24" s="1" t="s">
        <v>115</v>
      </c>
      <c r="K24"/>
      <c r="L24" s="32"/>
      <c r="M24" s="44"/>
      <c r="N24" s="26">
        <v>1</v>
      </c>
      <c r="O24" s="10"/>
      <c r="Q24" s="8"/>
    </row>
    <row r="25" spans="1:17" ht="15" x14ac:dyDescent="0.25">
      <c r="A25" s="15"/>
      <c r="B25" s="15"/>
      <c r="C25" s="10"/>
      <c r="D25" s="3"/>
      <c r="E25" s="72"/>
      <c r="F25" s="16"/>
      <c r="G25" s="13"/>
      <c r="H25" s="29"/>
      <c r="I25" s="10"/>
      <c r="J25" s="1" t="s">
        <v>28</v>
      </c>
      <c r="K25"/>
      <c r="L25" s="33"/>
      <c r="M25" s="44"/>
      <c r="N25" s="26">
        <v>1</v>
      </c>
      <c r="O25" s="10"/>
      <c r="Q25" s="8"/>
    </row>
    <row r="26" spans="1:17" ht="15" x14ac:dyDescent="0.25">
      <c r="C26" s="10"/>
      <c r="D26" s="6" t="s">
        <v>14</v>
      </c>
      <c r="E26" s="73"/>
      <c r="F26" s="16"/>
      <c r="G26" s="14"/>
      <c r="H26" s="28"/>
      <c r="I26" s="10"/>
      <c r="J26" s="1" t="s">
        <v>112</v>
      </c>
      <c r="K26"/>
      <c r="L26" s="32"/>
      <c r="M26" s="44"/>
      <c r="N26" s="26">
        <v>1</v>
      </c>
      <c r="O26" s="10"/>
      <c r="Q26" s="8"/>
    </row>
    <row r="27" spans="1:17" ht="15" x14ac:dyDescent="0.25">
      <c r="C27" s="10"/>
      <c r="D27" s="5" t="s">
        <v>15</v>
      </c>
      <c r="E27" s="85"/>
      <c r="F27" s="16"/>
      <c r="G27" s="59"/>
      <c r="H27" s="26">
        <v>2</v>
      </c>
      <c r="I27" s="10"/>
      <c r="J27" s="1"/>
      <c r="K27"/>
      <c r="L27" s="22"/>
      <c r="M27" s="22"/>
      <c r="N27" s="22"/>
      <c r="O27" s="10"/>
      <c r="Q27" s="8"/>
    </row>
    <row r="28" spans="1:17" ht="15" x14ac:dyDescent="0.25">
      <c r="C28" s="10"/>
      <c r="D28" s="5" t="s">
        <v>80</v>
      </c>
      <c r="E28" s="85"/>
      <c r="F28" s="16"/>
      <c r="G28" s="59"/>
      <c r="H28" s="26">
        <v>2</v>
      </c>
      <c r="I28" s="10"/>
      <c r="J28" s="1" t="s">
        <v>116</v>
      </c>
      <c r="K28"/>
      <c r="L28" s="33"/>
      <c r="M28" s="44"/>
      <c r="N28" s="26">
        <v>1</v>
      </c>
      <c r="O28" s="10"/>
      <c r="Q28" s="8"/>
    </row>
    <row r="29" spans="1:17" ht="15" x14ac:dyDescent="0.25">
      <c r="C29" s="10"/>
      <c r="D29" s="5" t="s">
        <v>16</v>
      </c>
      <c r="E29" s="85"/>
      <c r="F29" s="16"/>
      <c r="G29" s="62"/>
      <c r="H29" s="26">
        <v>2</v>
      </c>
      <c r="I29" s="10"/>
      <c r="J29" s="1" t="s">
        <v>117</v>
      </c>
      <c r="K29"/>
      <c r="L29" s="33"/>
      <c r="M29" s="44"/>
      <c r="N29" s="26">
        <v>1</v>
      </c>
      <c r="O29" s="10"/>
      <c r="Q29" s="8"/>
    </row>
    <row r="30" spans="1:17" ht="15" x14ac:dyDescent="0.25">
      <c r="C30" s="10"/>
      <c r="D30" s="3"/>
      <c r="E30" s="41"/>
      <c r="F30" s="16"/>
      <c r="G30" s="41"/>
      <c r="H30" s="36"/>
      <c r="I30" s="10"/>
      <c r="J30" s="1" t="s">
        <v>113</v>
      </c>
      <c r="K30"/>
      <c r="L30" s="33"/>
      <c r="M30" s="44"/>
      <c r="N30" s="26">
        <v>1</v>
      </c>
      <c r="O30" s="10"/>
      <c r="Q30" s="8"/>
    </row>
    <row r="31" spans="1:17" ht="13.15" customHeight="1" x14ac:dyDescent="0.25">
      <c r="C31" s="10"/>
      <c r="D31" s="3" t="s">
        <v>50</v>
      </c>
      <c r="E31" s="83"/>
      <c r="F31" s="16"/>
      <c r="G31" s="63"/>
      <c r="H31" s="37">
        <v>2</v>
      </c>
      <c r="I31" s="10"/>
      <c r="J31" s="1" t="s">
        <v>33</v>
      </c>
      <c r="K31"/>
      <c r="L31" s="33"/>
      <c r="M31" s="44"/>
      <c r="N31" s="26">
        <v>1</v>
      </c>
      <c r="O31" s="10"/>
      <c r="Q31" s="8"/>
    </row>
    <row r="32" spans="1:17" ht="7.15" customHeight="1" x14ac:dyDescent="0.25">
      <c r="C32" s="10"/>
      <c r="D32" s="10"/>
      <c r="E32" s="10"/>
      <c r="F32" s="10"/>
      <c r="G32" s="10"/>
      <c r="H32" s="10"/>
      <c r="I32" s="10"/>
      <c r="J32" s="1"/>
      <c r="K32"/>
      <c r="L32" s="22"/>
      <c r="M32" s="22"/>
      <c r="N32" s="22"/>
      <c r="O32" s="10"/>
      <c r="Q32" s="8"/>
    </row>
    <row r="33" spans="2:17" ht="15" customHeight="1" x14ac:dyDescent="0.25">
      <c r="I33" s="10"/>
      <c r="J33" s="1" t="s">
        <v>34</v>
      </c>
      <c r="K33"/>
      <c r="L33" s="32"/>
      <c r="M33" s="44"/>
      <c r="N33" s="26">
        <v>1</v>
      </c>
      <c r="O33" s="10"/>
      <c r="Q33" s="8"/>
    </row>
    <row r="34" spans="2:17" ht="7.15" customHeight="1" x14ac:dyDescent="0.25">
      <c r="I34" s="10"/>
      <c r="J34" s="1"/>
      <c r="K34"/>
      <c r="L34" s="23"/>
      <c r="M34" s="23"/>
      <c r="N34" s="23"/>
      <c r="O34" s="10"/>
      <c r="Q34" s="8"/>
    </row>
    <row r="35" spans="2:17" ht="15" customHeight="1" x14ac:dyDescent="0.25">
      <c r="G35" s="38" t="s">
        <v>51</v>
      </c>
      <c r="H35" s="38">
        <f>SUM(H10:H31)</f>
        <v>26</v>
      </c>
      <c r="I35" s="10"/>
      <c r="J35" s="1" t="s">
        <v>94</v>
      </c>
      <c r="K35"/>
      <c r="L35" s="93">
        <v>800000</v>
      </c>
      <c r="M35" s="44"/>
      <c r="N35" s="18"/>
      <c r="O35" s="10"/>
      <c r="Q35" s="8"/>
    </row>
    <row r="36" spans="2:17" ht="15" customHeight="1" x14ac:dyDescent="0.3">
      <c r="B36" s="147" t="s">
        <v>44</v>
      </c>
      <c r="C36" s="87"/>
      <c r="D36" s="87"/>
      <c r="E36" s="87"/>
      <c r="F36" s="87"/>
      <c r="G36" s="87"/>
      <c r="I36" s="10"/>
      <c r="J36" s="1" t="s">
        <v>95</v>
      </c>
      <c r="K36"/>
      <c r="L36" s="93">
        <v>250000</v>
      </c>
      <c r="M36" s="44"/>
      <c r="N36" s="18"/>
      <c r="O36" s="10"/>
      <c r="Q36" s="8"/>
    </row>
    <row r="37" spans="2:17" ht="6" customHeight="1" x14ac:dyDescent="0.25">
      <c r="B37" s="88"/>
      <c r="C37" s="88"/>
      <c r="D37" s="88"/>
      <c r="E37" s="88"/>
      <c r="F37" s="88"/>
      <c r="G37" s="87"/>
      <c r="I37" s="10"/>
      <c r="J37" s="1"/>
      <c r="K37"/>
      <c r="L37" s="24"/>
      <c r="M37" s="24"/>
      <c r="N37" s="30"/>
      <c r="O37" s="10"/>
      <c r="Q37" s="8"/>
    </row>
    <row r="38" spans="2:17" s="38" customFormat="1" ht="15" customHeight="1" x14ac:dyDescent="0.25">
      <c r="B38" s="86"/>
      <c r="C38" s="88"/>
      <c r="D38" s="86"/>
      <c r="E38" s="88"/>
      <c r="F38" s="88"/>
      <c r="G38" s="87"/>
      <c r="H38" s="8"/>
      <c r="I38" s="39"/>
      <c r="J38" s="8" t="s">
        <v>37</v>
      </c>
      <c r="K38" s="43"/>
      <c r="L38" s="32"/>
      <c r="M38" s="44"/>
      <c r="N38" s="26">
        <v>1</v>
      </c>
      <c r="O38" s="39"/>
    </row>
    <row r="39" spans="2:17" ht="15" customHeight="1" x14ac:dyDescent="0.25">
      <c r="B39" s="89" t="s">
        <v>45</v>
      </c>
      <c r="C39" s="89"/>
      <c r="D39" s="155" t="s">
        <v>46</v>
      </c>
      <c r="E39" s="155"/>
      <c r="F39" s="156" t="s">
        <v>47</v>
      </c>
      <c r="G39" s="156"/>
      <c r="I39" s="10"/>
      <c r="J39" s="1" t="s">
        <v>38</v>
      </c>
      <c r="K39"/>
      <c r="L39" s="33"/>
      <c r="M39" s="44"/>
      <c r="N39" s="26">
        <v>1</v>
      </c>
      <c r="O39" s="10"/>
      <c r="Q39" s="8"/>
    </row>
    <row r="40" spans="2:17" ht="15" customHeight="1" x14ac:dyDescent="0.25">
      <c r="B40" s="87"/>
      <c r="C40" s="87"/>
      <c r="D40" s="87"/>
      <c r="E40" s="87"/>
      <c r="F40" s="86"/>
      <c r="G40" s="86"/>
      <c r="H40" s="38"/>
      <c r="I40" s="10"/>
      <c r="J40" s="1" t="s">
        <v>1</v>
      </c>
      <c r="K40"/>
      <c r="L40" s="32"/>
      <c r="M40" s="44"/>
      <c r="N40" s="26">
        <v>1</v>
      </c>
      <c r="O40" s="10"/>
      <c r="Q40" s="8"/>
    </row>
    <row r="41" spans="2:17" ht="15" customHeight="1" x14ac:dyDescent="0.25">
      <c r="B41" s="89" t="s">
        <v>49</v>
      </c>
      <c r="C41" s="87"/>
      <c r="D41" s="87"/>
      <c r="E41" s="87"/>
      <c r="F41" s="87"/>
      <c r="G41" s="87"/>
      <c r="I41" s="10"/>
      <c r="J41" s="1"/>
      <c r="K41"/>
      <c r="L41" s="22"/>
      <c r="M41" s="22"/>
      <c r="N41" s="31"/>
      <c r="O41" s="10"/>
      <c r="Q41" s="8"/>
    </row>
    <row r="42" spans="2:17" ht="15" customHeight="1" x14ac:dyDescent="0.25">
      <c r="B42" s="86"/>
      <c r="C42" s="89"/>
      <c r="D42" s="89"/>
      <c r="E42" s="89"/>
      <c r="F42" s="89"/>
      <c r="G42" s="87"/>
      <c r="I42" s="10"/>
      <c r="J42" s="1" t="s">
        <v>39</v>
      </c>
      <c r="K42"/>
      <c r="L42" s="34"/>
      <c r="M42" s="45"/>
      <c r="N42" s="26">
        <v>1</v>
      </c>
      <c r="O42" s="10"/>
      <c r="Q42" s="8"/>
    </row>
    <row r="43" spans="2:17" ht="15" customHeight="1" x14ac:dyDescent="0.25">
      <c r="B43" s="86" t="s">
        <v>48</v>
      </c>
      <c r="C43" s="86"/>
      <c r="D43" s="86"/>
      <c r="E43" s="87"/>
      <c r="F43" s="87"/>
      <c r="G43" s="87"/>
      <c r="I43" s="10"/>
      <c r="J43" s="1" t="s">
        <v>40</v>
      </c>
      <c r="K43"/>
      <c r="L43" s="35"/>
      <c r="M43" s="45"/>
      <c r="N43" s="26">
        <v>6</v>
      </c>
      <c r="O43" s="10"/>
      <c r="Q43" s="8"/>
    </row>
    <row r="44" spans="2:17" ht="15.75" x14ac:dyDescent="0.25">
      <c r="B44" s="86"/>
      <c r="C44" s="86"/>
      <c r="D44" s="86"/>
      <c r="E44" s="87"/>
      <c r="F44" s="87"/>
      <c r="G44" s="87"/>
      <c r="I44" s="10"/>
      <c r="J44" s="10"/>
      <c r="K44" s="10"/>
      <c r="L44" s="10"/>
      <c r="M44" s="10"/>
      <c r="N44" s="10"/>
      <c r="O44" s="12"/>
      <c r="Q44" s="8"/>
    </row>
    <row r="45" spans="2:17" ht="15.75" x14ac:dyDescent="0.25">
      <c r="B45" s="86"/>
      <c r="C45" s="86"/>
      <c r="D45" s="86"/>
      <c r="E45" s="87"/>
      <c r="F45" s="87"/>
      <c r="G45" s="87"/>
      <c r="J45" s="1"/>
      <c r="K45" s="2"/>
      <c r="L45" s="2"/>
      <c r="M45" s="2"/>
      <c r="N45" s="2"/>
    </row>
    <row r="46" spans="2:17" s="9" customFormat="1" ht="15.75" x14ac:dyDescent="0.25">
      <c r="B46" s="86"/>
      <c r="C46" s="86"/>
      <c r="D46" s="86"/>
      <c r="E46" s="87"/>
      <c r="F46" s="87"/>
      <c r="G46" s="87"/>
      <c r="H46" s="8"/>
      <c r="I46" s="42"/>
      <c r="N46" s="38" t="s">
        <v>51</v>
      </c>
      <c r="O46" s="38">
        <f>SUM(N24:N43)</f>
        <v>18</v>
      </c>
    </row>
    <row r="47" spans="2:17" ht="13.5" x14ac:dyDescent="0.25">
      <c r="B47" s="154"/>
      <c r="C47" s="154"/>
      <c r="D47" s="154"/>
      <c r="E47" s="87"/>
      <c r="F47" s="87"/>
      <c r="G47" s="87"/>
      <c r="Q47" s="8"/>
    </row>
    <row r="48" spans="2:17" ht="15.75" x14ac:dyDescent="0.25">
      <c r="B48" s="86"/>
      <c r="C48" s="86"/>
      <c r="D48" s="86"/>
      <c r="E48" s="87"/>
      <c r="F48" s="87"/>
      <c r="G48" s="87"/>
      <c r="H48" s="40"/>
      <c r="M48" s="9" t="s">
        <v>52</v>
      </c>
      <c r="O48" s="38">
        <f>B27+H35+Q14+O46</f>
        <v>68</v>
      </c>
      <c r="Q48" s="8"/>
    </row>
    <row r="49" spans="2:17" ht="15.75" x14ac:dyDescent="0.25">
      <c r="B49" s="86"/>
      <c r="C49" s="86"/>
      <c r="D49" s="86"/>
      <c r="E49" s="87"/>
      <c r="F49" s="87"/>
      <c r="G49" s="87"/>
      <c r="Q49" s="8"/>
    </row>
    <row r="57" spans="2:17" x14ac:dyDescent="0.2">
      <c r="E57" s="15"/>
      <c r="F57" s="15"/>
      <c r="I57" s="8"/>
      <c r="O57" s="15"/>
      <c r="Q57" s="8"/>
    </row>
    <row r="58" spans="2:17" x14ac:dyDescent="0.2">
      <c r="E58" s="15"/>
      <c r="F58" s="15"/>
      <c r="I58" s="8"/>
      <c r="O58" s="15"/>
      <c r="Q58" s="8"/>
    </row>
    <row r="59" spans="2:17" x14ac:dyDescent="0.2">
      <c r="E59" s="15"/>
      <c r="F59" s="15"/>
      <c r="I59" s="8"/>
      <c r="O59" s="15"/>
      <c r="Q59" s="8"/>
    </row>
    <row r="60" spans="2:17" x14ac:dyDescent="0.2">
      <c r="E60" s="15"/>
      <c r="F60" s="15"/>
      <c r="I60" s="8"/>
      <c r="O60" s="15"/>
      <c r="Q60" s="8"/>
    </row>
    <row r="61" spans="2:17" x14ac:dyDescent="0.2">
      <c r="E61" s="15"/>
      <c r="F61" s="15"/>
      <c r="I61" s="8"/>
      <c r="O61" s="15"/>
      <c r="Q61" s="8"/>
    </row>
    <row r="62" spans="2:17" x14ac:dyDescent="0.2">
      <c r="E62" s="15"/>
      <c r="F62" s="15"/>
      <c r="I62" s="8"/>
      <c r="O62" s="15"/>
      <c r="Q62" s="8"/>
    </row>
    <row r="63" spans="2:17" x14ac:dyDescent="0.2">
      <c r="E63" s="15"/>
      <c r="F63" s="15"/>
      <c r="I63" s="8"/>
      <c r="O63" s="15"/>
      <c r="Q63" s="8"/>
    </row>
  </sheetData>
  <mergeCells count="11">
    <mergeCell ref="M22:N22"/>
    <mergeCell ref="G8:H8"/>
    <mergeCell ref="M7:N7"/>
    <mergeCell ref="G3:J3"/>
    <mergeCell ref="M6:N6"/>
    <mergeCell ref="G6:H6"/>
    <mergeCell ref="B47:D47"/>
    <mergeCell ref="D39:E39"/>
    <mergeCell ref="F39:G39"/>
    <mergeCell ref="B1:I1"/>
    <mergeCell ref="D4:K4"/>
  </mergeCells>
  <phoneticPr fontId="2" type="noConversion"/>
  <pageMargins left="0.5" right="0.5" top="0.5" bottom="0.5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55"/>
  <sheetViews>
    <sheetView workbookViewId="0">
      <selection activeCell="E54" sqref="E54"/>
    </sheetView>
  </sheetViews>
  <sheetFormatPr defaultRowHeight="12.75" x14ac:dyDescent="0.2"/>
  <cols>
    <col min="4" max="4" width="31.5703125" customWidth="1"/>
    <col min="5" max="5" width="17.7109375" customWidth="1"/>
    <col min="6" max="6" width="8.5703125" style="105" customWidth="1"/>
    <col min="7" max="7" width="3.5703125" customWidth="1"/>
    <col min="8" max="8" width="18.85546875" customWidth="1"/>
    <col min="9" max="9" width="8.28515625" style="105" customWidth="1"/>
    <col min="10" max="10" width="5.140625" customWidth="1"/>
    <col min="11" max="11" width="15.5703125" customWidth="1"/>
    <col min="12" max="12" width="8.7109375" style="94" customWidth="1"/>
    <col min="13" max="13" width="23" customWidth="1"/>
    <col min="14" max="14" width="12.28515625" customWidth="1"/>
    <col min="15" max="15" width="13.85546875" customWidth="1"/>
    <col min="16" max="16" width="2.85546875" customWidth="1"/>
    <col min="17" max="17" width="25.5703125" customWidth="1"/>
    <col min="18" max="18" width="12.7109375" customWidth="1"/>
    <col min="19" max="19" width="12.85546875" customWidth="1"/>
  </cols>
  <sheetData>
    <row r="2" spans="3:19" ht="25.5" x14ac:dyDescent="0.2">
      <c r="F2" s="104" t="s">
        <v>90</v>
      </c>
      <c r="G2" s="8"/>
      <c r="H2" s="8"/>
      <c r="I2" s="104" t="s">
        <v>90</v>
      </c>
      <c r="L2" s="104" t="s">
        <v>90</v>
      </c>
    </row>
    <row r="3" spans="3:19" ht="15.75" x14ac:dyDescent="0.25">
      <c r="C3" s="38" t="s">
        <v>81</v>
      </c>
    </row>
    <row r="5" spans="3:19" ht="15" x14ac:dyDescent="0.25">
      <c r="E5" s="47">
        <v>2015</v>
      </c>
      <c r="F5" s="110"/>
      <c r="H5" s="47">
        <v>2016</v>
      </c>
      <c r="I5" s="110"/>
      <c r="J5" s="47"/>
      <c r="K5" s="47" t="s">
        <v>110</v>
      </c>
      <c r="L5" s="95"/>
    </row>
    <row r="6" spans="3:19" ht="15.75" x14ac:dyDescent="0.25">
      <c r="C6" s="1" t="s">
        <v>27</v>
      </c>
      <c r="E6" s="48">
        <v>10000000</v>
      </c>
      <c r="F6" s="111">
        <f>E6/$E$6</f>
        <v>1</v>
      </c>
      <c r="H6" s="48">
        <f>E6*1.2</f>
        <v>12000000</v>
      </c>
      <c r="I6" s="111">
        <f>H6/$H$6</f>
        <v>1</v>
      </c>
      <c r="J6" s="48"/>
      <c r="K6" s="129"/>
      <c r="L6" s="138" t="e">
        <f>K6/$K$6</f>
        <v>#DIV/0!</v>
      </c>
      <c r="M6" s="38" t="s">
        <v>55</v>
      </c>
      <c r="N6" s="38"/>
    </row>
    <row r="7" spans="3:19" ht="17.25" x14ac:dyDescent="0.4">
      <c r="C7" s="1" t="s">
        <v>28</v>
      </c>
      <c r="E7" s="49">
        <f>E6*0.4</f>
        <v>4000000</v>
      </c>
      <c r="F7" s="111">
        <f t="shared" ref="F7:F22" si="0">E7/$E$6</f>
        <v>0.4</v>
      </c>
      <c r="G7" s="49"/>
      <c r="H7" s="49">
        <f>H6*0.4</f>
        <v>4800000</v>
      </c>
      <c r="I7" s="111">
        <f t="shared" ref="I7:I22" si="1">H7/$H$6</f>
        <v>0.4</v>
      </c>
      <c r="J7" s="49"/>
      <c r="K7" s="130"/>
      <c r="L7" s="138" t="e">
        <f t="shared" ref="L7:L22" si="2">K7/$K$6</f>
        <v>#DIV/0!</v>
      </c>
      <c r="M7" s="54"/>
      <c r="N7" s="90">
        <v>2015</v>
      </c>
      <c r="O7" s="90">
        <v>2016</v>
      </c>
      <c r="P7" s="91"/>
      <c r="Q7" s="92"/>
      <c r="R7" s="90">
        <v>2015</v>
      </c>
      <c r="S7" s="90">
        <v>2016</v>
      </c>
    </row>
    <row r="8" spans="3:19" ht="15" x14ac:dyDescent="0.25">
      <c r="C8" s="55" t="s">
        <v>29</v>
      </c>
      <c r="D8" s="65"/>
      <c r="E8" s="66">
        <f>E6-E7</f>
        <v>6000000</v>
      </c>
      <c r="F8" s="111">
        <f t="shared" si="0"/>
        <v>0.6</v>
      </c>
      <c r="G8" s="65"/>
      <c r="H8" s="66">
        <f>H6-H7</f>
        <v>7200000</v>
      </c>
      <c r="I8" s="111">
        <f t="shared" si="1"/>
        <v>0.6</v>
      </c>
      <c r="J8" s="66"/>
      <c r="K8" s="131"/>
      <c r="L8" s="138" t="e">
        <f t="shared" si="2"/>
        <v>#DIV/0!</v>
      </c>
      <c r="M8" s="7" t="s">
        <v>56</v>
      </c>
      <c r="N8" s="7"/>
      <c r="O8" s="7"/>
      <c r="Q8" s="7" t="s">
        <v>57</v>
      </c>
      <c r="R8" s="7"/>
      <c r="S8" s="7"/>
    </row>
    <row r="9" spans="3:19" ht="15" x14ac:dyDescent="0.25">
      <c r="C9" s="1"/>
      <c r="E9" s="1"/>
      <c r="H9" s="1"/>
      <c r="I9" s="111"/>
      <c r="J9" s="1"/>
      <c r="K9" s="150"/>
      <c r="L9" s="150"/>
      <c r="M9" s="1" t="s">
        <v>58</v>
      </c>
      <c r="N9" s="2">
        <v>1000000</v>
      </c>
      <c r="O9" s="2">
        <v>4530000</v>
      </c>
      <c r="Q9" s="1" t="s">
        <v>59</v>
      </c>
      <c r="R9" s="2">
        <v>500000</v>
      </c>
      <c r="S9" s="153">
        <v>1225000</v>
      </c>
    </row>
    <row r="10" spans="3:19" ht="15" x14ac:dyDescent="0.25">
      <c r="C10" s="1" t="s">
        <v>30</v>
      </c>
      <c r="E10" s="2">
        <v>2000000</v>
      </c>
      <c r="F10" s="111">
        <f t="shared" si="0"/>
        <v>0.2</v>
      </c>
      <c r="H10" s="2">
        <f>H6*0.2</f>
        <v>2400000</v>
      </c>
      <c r="I10" s="111">
        <f t="shared" si="1"/>
        <v>0.2</v>
      </c>
      <c r="J10" s="2"/>
      <c r="K10" s="130"/>
      <c r="L10" s="138" t="e">
        <f t="shared" si="2"/>
        <v>#DIV/0!</v>
      </c>
      <c r="M10" s="1" t="s">
        <v>60</v>
      </c>
      <c r="N10" s="2">
        <v>1000000</v>
      </c>
      <c r="O10" s="2">
        <v>1500000</v>
      </c>
      <c r="Q10" s="1" t="s">
        <v>61</v>
      </c>
      <c r="R10" s="2">
        <v>2500000</v>
      </c>
      <c r="S10" s="2">
        <v>1000000</v>
      </c>
    </row>
    <row r="11" spans="3:19" ht="15" x14ac:dyDescent="0.25">
      <c r="C11" s="1" t="s">
        <v>31</v>
      </c>
      <c r="E11" s="2">
        <v>1000000</v>
      </c>
      <c r="F11" s="111">
        <f t="shared" si="0"/>
        <v>0.1</v>
      </c>
      <c r="H11" s="2">
        <v>1000000</v>
      </c>
      <c r="I11" s="111">
        <f t="shared" si="1"/>
        <v>8.3333333333333329E-2</v>
      </c>
      <c r="J11" s="2"/>
      <c r="K11" s="130"/>
      <c r="L11" s="138" t="e">
        <f t="shared" si="2"/>
        <v>#DIV/0!</v>
      </c>
      <c r="M11" s="1" t="s">
        <v>62</v>
      </c>
      <c r="N11" s="2">
        <v>2000000</v>
      </c>
      <c r="O11" s="2">
        <v>2300000</v>
      </c>
      <c r="Q11" s="1" t="s">
        <v>63</v>
      </c>
      <c r="R11" s="2">
        <v>1000000</v>
      </c>
      <c r="S11" s="2">
        <v>1000000</v>
      </c>
    </row>
    <row r="12" spans="3:19" ht="17.25" x14ac:dyDescent="0.4">
      <c r="C12" s="1" t="s">
        <v>32</v>
      </c>
      <c r="E12" s="49">
        <v>500000</v>
      </c>
      <c r="F12" s="111">
        <f t="shared" si="0"/>
        <v>0.05</v>
      </c>
      <c r="H12" s="49">
        <v>500000</v>
      </c>
      <c r="I12" s="111">
        <f t="shared" si="1"/>
        <v>4.1666666666666664E-2</v>
      </c>
      <c r="J12" s="49"/>
      <c r="K12" s="130"/>
      <c r="L12" s="138" t="e">
        <f t="shared" si="2"/>
        <v>#DIV/0!</v>
      </c>
      <c r="M12" s="1" t="s">
        <v>64</v>
      </c>
      <c r="N12" s="49">
        <v>500000</v>
      </c>
      <c r="O12" s="49">
        <v>670000</v>
      </c>
      <c r="Q12" s="1" t="s">
        <v>65</v>
      </c>
      <c r="R12" s="49">
        <v>500000</v>
      </c>
      <c r="S12" s="49">
        <v>520000</v>
      </c>
    </row>
    <row r="13" spans="3:19" ht="15" x14ac:dyDescent="0.25">
      <c r="C13" s="55" t="s">
        <v>33</v>
      </c>
      <c r="D13" s="65"/>
      <c r="E13" s="56">
        <f>SUM(E10:E12)</f>
        <v>3500000</v>
      </c>
      <c r="F13" s="111">
        <f t="shared" si="0"/>
        <v>0.35</v>
      </c>
      <c r="G13" s="65"/>
      <c r="H13" s="56">
        <f>SUM(H10:H12)</f>
        <v>3900000</v>
      </c>
      <c r="I13" s="111">
        <f t="shared" si="1"/>
        <v>0.32500000000000001</v>
      </c>
      <c r="J13" s="56"/>
      <c r="K13" s="132"/>
      <c r="L13" s="138" t="e">
        <f t="shared" si="2"/>
        <v>#DIV/0!</v>
      </c>
      <c r="M13" s="1" t="s">
        <v>66</v>
      </c>
      <c r="N13" s="2">
        <f>SUM(N9:N12)</f>
        <v>4500000</v>
      </c>
      <c r="O13" s="2">
        <f>SUM(O9:O12)</f>
        <v>9000000</v>
      </c>
      <c r="Q13" s="1" t="s">
        <v>67</v>
      </c>
      <c r="R13" s="2">
        <f>SUM(R9:R12)</f>
        <v>4500000</v>
      </c>
      <c r="S13" s="2">
        <f>SUM(S9:S12)</f>
        <v>3745000</v>
      </c>
    </row>
    <row r="14" spans="3:19" ht="15" x14ac:dyDescent="0.25">
      <c r="C14" s="1"/>
      <c r="E14" s="1"/>
      <c r="H14" s="1"/>
      <c r="I14" s="111"/>
      <c r="J14" s="1"/>
      <c r="K14" s="3"/>
      <c r="L14" s="3"/>
      <c r="M14" s="1"/>
      <c r="N14" s="1"/>
      <c r="O14" s="1"/>
      <c r="Q14" s="1"/>
      <c r="R14" s="2"/>
      <c r="S14" s="2"/>
    </row>
    <row r="15" spans="3:19" ht="15" x14ac:dyDescent="0.25">
      <c r="C15" s="55" t="s">
        <v>34</v>
      </c>
      <c r="D15" s="65"/>
      <c r="E15" s="66">
        <f>E8-E13</f>
        <v>2500000</v>
      </c>
      <c r="F15" s="111">
        <f t="shared" si="0"/>
        <v>0.25</v>
      </c>
      <c r="G15" s="65"/>
      <c r="H15" s="66">
        <f>H8-H13</f>
        <v>3300000</v>
      </c>
      <c r="I15" s="111">
        <f t="shared" si="1"/>
        <v>0.27500000000000002</v>
      </c>
      <c r="J15" s="66"/>
      <c r="K15" s="133"/>
      <c r="L15" s="138" t="e">
        <f t="shared" si="2"/>
        <v>#DIV/0!</v>
      </c>
      <c r="M15" s="1" t="s">
        <v>68</v>
      </c>
      <c r="N15" s="2">
        <v>15000000</v>
      </c>
      <c r="O15" s="2">
        <v>15000000</v>
      </c>
      <c r="Q15" s="1" t="s">
        <v>69</v>
      </c>
      <c r="R15" s="2">
        <v>9000000</v>
      </c>
      <c r="S15" s="2">
        <v>14000000</v>
      </c>
    </row>
    <row r="16" spans="3:19" ht="17.25" x14ac:dyDescent="0.4">
      <c r="C16" s="1"/>
      <c r="E16" s="1"/>
      <c r="F16" s="111"/>
      <c r="H16" s="1"/>
      <c r="I16" s="111"/>
      <c r="J16" s="1"/>
      <c r="K16" s="70"/>
      <c r="L16" s="138" t="e">
        <f t="shared" si="2"/>
        <v>#DIV/0!</v>
      </c>
      <c r="M16" s="1" t="s">
        <v>70</v>
      </c>
      <c r="N16" s="49">
        <v>5000000</v>
      </c>
      <c r="O16" s="49">
        <v>7000000</v>
      </c>
      <c r="Q16" s="1"/>
      <c r="R16" s="51"/>
      <c r="S16" s="1"/>
    </row>
    <row r="17" spans="3:19" ht="15" x14ac:dyDescent="0.25">
      <c r="C17" s="1" t="s">
        <v>35</v>
      </c>
      <c r="E17" s="2">
        <f>(R11+R15)*0.05</f>
        <v>500000</v>
      </c>
      <c r="F17" s="111">
        <f t="shared" si="0"/>
        <v>0.05</v>
      </c>
      <c r="H17" s="2">
        <f>(S11+S15)*0.05</f>
        <v>750000</v>
      </c>
      <c r="I17" s="111">
        <f t="shared" si="1"/>
        <v>6.25E-2</v>
      </c>
      <c r="J17" s="2"/>
      <c r="K17" s="2">
        <v>800000</v>
      </c>
      <c r="L17" s="138" t="e">
        <f t="shared" si="2"/>
        <v>#DIV/0!</v>
      </c>
      <c r="M17" s="1"/>
      <c r="N17" s="2">
        <f>N15+N16</f>
        <v>20000000</v>
      </c>
      <c r="O17" s="2">
        <f>O15+O16</f>
        <v>22000000</v>
      </c>
      <c r="Q17" s="1" t="s">
        <v>71</v>
      </c>
      <c r="R17" s="1"/>
      <c r="S17" s="1"/>
    </row>
    <row r="18" spans="3:19" ht="15" x14ac:dyDescent="0.25">
      <c r="C18" s="1" t="s">
        <v>36</v>
      </c>
      <c r="E18" s="52">
        <f>N9*0.03</f>
        <v>30000</v>
      </c>
      <c r="F18" s="111">
        <f t="shared" si="0"/>
        <v>3.0000000000000001E-3</v>
      </c>
      <c r="H18" s="52">
        <v>150000</v>
      </c>
      <c r="I18" s="111">
        <f t="shared" si="1"/>
        <v>1.2500000000000001E-2</v>
      </c>
      <c r="J18" s="52"/>
      <c r="K18" s="52">
        <v>250000</v>
      </c>
      <c r="L18" s="138" t="e">
        <f t="shared" si="2"/>
        <v>#DIV/0!</v>
      </c>
      <c r="M18" s="1"/>
      <c r="N18" s="2"/>
      <c r="O18" s="2"/>
      <c r="Q18" s="1" t="s">
        <v>72</v>
      </c>
      <c r="R18" s="2">
        <v>100000</v>
      </c>
      <c r="S18" s="2">
        <v>100000</v>
      </c>
    </row>
    <row r="19" spans="3:19" ht="17.25" x14ac:dyDescent="0.4">
      <c r="C19" s="1"/>
      <c r="F19" s="111"/>
      <c r="I19" s="111"/>
      <c r="K19" s="79"/>
      <c r="L19" s="79"/>
      <c r="M19" s="1" t="s">
        <v>73</v>
      </c>
      <c r="N19" s="49">
        <v>500000</v>
      </c>
      <c r="O19" s="49">
        <f>N19+H12</f>
        <v>1000000</v>
      </c>
      <c r="Q19" s="1" t="s">
        <v>74</v>
      </c>
      <c r="R19" s="2">
        <v>9900000</v>
      </c>
      <c r="S19" s="2">
        <v>9900000</v>
      </c>
    </row>
    <row r="20" spans="3:19" ht="17.25" x14ac:dyDescent="0.4">
      <c r="C20" s="1" t="s">
        <v>37</v>
      </c>
      <c r="E20" s="50">
        <f>E15-E17+E18</f>
        <v>2030000</v>
      </c>
      <c r="F20" s="111">
        <f t="shared" si="0"/>
        <v>0.20300000000000001</v>
      </c>
      <c r="H20" s="50">
        <f>H15-H17+H18</f>
        <v>2700000</v>
      </c>
      <c r="I20" s="111">
        <f t="shared" si="1"/>
        <v>0.22500000000000001</v>
      </c>
      <c r="J20" s="50"/>
      <c r="K20" s="134"/>
      <c r="L20" s="138" t="e">
        <f t="shared" si="2"/>
        <v>#DIV/0!</v>
      </c>
      <c r="M20" s="1" t="s">
        <v>75</v>
      </c>
      <c r="N20" s="51">
        <f>N17-N19</f>
        <v>19500000</v>
      </c>
      <c r="O20" s="51">
        <f>O17-O19</f>
        <v>21000000</v>
      </c>
      <c r="Q20" s="1" t="s">
        <v>76</v>
      </c>
      <c r="R20" s="49">
        <v>500000</v>
      </c>
      <c r="S20" s="49">
        <f>R20+H22</f>
        <v>2255000</v>
      </c>
    </row>
    <row r="21" spans="3:19" ht="17.25" x14ac:dyDescent="0.4">
      <c r="C21" s="1" t="s">
        <v>38</v>
      </c>
      <c r="E21" s="53">
        <f>E20*0.35</f>
        <v>710500</v>
      </c>
      <c r="F21" s="111">
        <f>E21/E20</f>
        <v>0.35</v>
      </c>
      <c r="H21" s="53">
        <f>H20*0.35</f>
        <v>944999.99999999988</v>
      </c>
      <c r="I21" s="111">
        <f>H21/H20</f>
        <v>0.35</v>
      </c>
      <c r="J21" s="53"/>
      <c r="K21" s="135"/>
      <c r="L21" s="138" t="e">
        <f t="shared" si="2"/>
        <v>#DIV/0!</v>
      </c>
      <c r="M21" s="1"/>
      <c r="N21" s="51"/>
      <c r="O21" s="51"/>
      <c r="Q21" s="1" t="s">
        <v>77</v>
      </c>
      <c r="R21" s="51">
        <f>SUM(R18:R20)</f>
        <v>10500000</v>
      </c>
      <c r="S21" s="51">
        <f>SUM(S18:S20)</f>
        <v>12255000</v>
      </c>
    </row>
    <row r="22" spans="3:19" ht="15" x14ac:dyDescent="0.25">
      <c r="C22" s="55" t="s">
        <v>1</v>
      </c>
      <c r="D22" s="65"/>
      <c r="E22" s="66">
        <f>E20-E21</f>
        <v>1319500</v>
      </c>
      <c r="F22" s="111">
        <f t="shared" si="0"/>
        <v>0.13195000000000001</v>
      </c>
      <c r="G22" s="65"/>
      <c r="H22" s="66">
        <f>H20-H21</f>
        <v>1755000</v>
      </c>
      <c r="I22" s="111">
        <f t="shared" si="1"/>
        <v>0.14624999999999999</v>
      </c>
      <c r="J22" s="66"/>
      <c r="K22" s="131"/>
      <c r="L22" s="138" t="e">
        <f t="shared" si="2"/>
        <v>#DIV/0!</v>
      </c>
      <c r="M22" s="1"/>
      <c r="N22" s="1"/>
      <c r="O22" s="1"/>
      <c r="Q22" s="1"/>
      <c r="R22" s="1"/>
      <c r="S22" s="1"/>
    </row>
    <row r="23" spans="3:19" ht="15" x14ac:dyDescent="0.25">
      <c r="C23" s="1"/>
      <c r="E23" s="50"/>
      <c r="F23" s="112"/>
      <c r="H23" s="50"/>
      <c r="I23" s="112"/>
      <c r="J23" s="50"/>
      <c r="K23" s="69"/>
      <c r="L23" s="98"/>
      <c r="M23" s="55" t="s">
        <v>78</v>
      </c>
      <c r="N23" s="56">
        <f>N13+N20</f>
        <v>24000000</v>
      </c>
      <c r="O23" s="56">
        <f>O13+O20</f>
        <v>30000000</v>
      </c>
      <c r="Q23" s="55" t="s">
        <v>79</v>
      </c>
      <c r="R23" s="56">
        <f>R13+R15+R21</f>
        <v>24000000</v>
      </c>
      <c r="S23" s="56">
        <f>S13+S15+S21</f>
        <v>30000000</v>
      </c>
    </row>
    <row r="24" spans="3:19" ht="15" x14ac:dyDescent="0.25">
      <c r="C24" s="55" t="s">
        <v>39</v>
      </c>
      <c r="D24" s="65"/>
      <c r="E24" s="67">
        <f>E22/E27</f>
        <v>0.13195000000000001</v>
      </c>
      <c r="F24" s="113"/>
      <c r="G24" s="65"/>
      <c r="H24" s="67">
        <f>H22/H27</f>
        <v>0.17549999999999999</v>
      </c>
      <c r="I24" s="113"/>
      <c r="J24" s="67"/>
      <c r="K24" s="136"/>
      <c r="L24" s="99"/>
    </row>
    <row r="25" spans="3:19" s="65" customFormat="1" ht="15" x14ac:dyDescent="0.25">
      <c r="C25" s="55" t="s">
        <v>40</v>
      </c>
      <c r="E25" s="139"/>
      <c r="F25" s="113"/>
      <c r="G25" s="67"/>
      <c r="H25" s="139"/>
      <c r="I25" s="113"/>
      <c r="J25" s="67"/>
      <c r="K25" s="137"/>
      <c r="L25" s="99"/>
    </row>
    <row r="26" spans="3:19" ht="3" customHeight="1" x14ac:dyDescent="0.25">
      <c r="C26" s="1"/>
      <c r="E26" s="1"/>
      <c r="H26" s="1"/>
      <c r="J26" s="1"/>
      <c r="K26" s="1"/>
      <c r="L26" s="96"/>
      <c r="S26" s="64">
        <f>O23-S23</f>
        <v>0</v>
      </c>
    </row>
    <row r="27" spans="3:19" ht="15" x14ac:dyDescent="0.25">
      <c r="C27" s="55" t="s">
        <v>53</v>
      </c>
      <c r="D27" s="65"/>
      <c r="E27" s="114">
        <v>10000000</v>
      </c>
      <c r="F27" s="115"/>
      <c r="G27" s="65"/>
      <c r="H27" s="114">
        <v>10000000</v>
      </c>
      <c r="I27" s="106"/>
      <c r="J27" s="2"/>
      <c r="K27" s="2">
        <v>10000000</v>
      </c>
      <c r="L27" s="97"/>
    </row>
    <row r="28" spans="3:19" ht="15" x14ac:dyDescent="0.25">
      <c r="C28" s="1"/>
      <c r="E28" s="2"/>
      <c r="F28" s="106"/>
      <c r="H28" s="2"/>
      <c r="I28" s="106"/>
      <c r="J28" s="2"/>
      <c r="K28" s="2"/>
      <c r="L28" s="97"/>
    </row>
    <row r="29" spans="3:19" ht="15" x14ac:dyDescent="0.25">
      <c r="C29" s="1" t="s">
        <v>54</v>
      </c>
      <c r="E29" s="140"/>
      <c r="F29" s="106"/>
      <c r="H29" s="140"/>
      <c r="I29" s="106"/>
      <c r="J29" s="2"/>
      <c r="K29" s="140"/>
      <c r="L29" s="97"/>
      <c r="Q29" s="68"/>
    </row>
    <row r="30" spans="3:19" x14ac:dyDescent="0.2">
      <c r="Q30" s="68"/>
    </row>
    <row r="31" spans="3:19" s="120" customFormat="1" ht="15.75" x14ac:dyDescent="0.25">
      <c r="D31" s="38" t="s">
        <v>103</v>
      </c>
      <c r="E31" s="126"/>
      <c r="F31" s="121"/>
      <c r="I31" s="121"/>
      <c r="L31" s="122"/>
    </row>
    <row r="32" spans="3:19" s="120" customFormat="1" ht="15.75" x14ac:dyDescent="0.25">
      <c r="D32" s="120" t="s">
        <v>97</v>
      </c>
      <c r="E32" s="123">
        <v>2000000</v>
      </c>
      <c r="F32" s="121"/>
      <c r="H32" s="123"/>
      <c r="I32" s="124"/>
      <c r="K32" s="123"/>
      <c r="L32" s="125"/>
    </row>
    <row r="33" spans="4:12" s="120" customFormat="1" ht="15.75" x14ac:dyDescent="0.25">
      <c r="D33" s="120" t="s">
        <v>96</v>
      </c>
      <c r="E33" s="128">
        <v>1</v>
      </c>
      <c r="F33" s="121"/>
      <c r="I33" s="121"/>
      <c r="L33" s="122"/>
    </row>
    <row r="34" spans="4:12" s="120" customFormat="1" ht="15.75" x14ac:dyDescent="0.25">
      <c r="E34" s="128"/>
      <c r="F34" s="121"/>
      <c r="I34" s="121"/>
      <c r="L34" s="122"/>
    </row>
    <row r="35" spans="4:12" s="120" customFormat="1" ht="15.75" x14ac:dyDescent="0.25">
      <c r="D35" s="120" t="s">
        <v>98</v>
      </c>
      <c r="E35" s="123">
        <v>2000000</v>
      </c>
      <c r="F35" s="121"/>
      <c r="I35" s="121"/>
      <c r="L35" s="122"/>
    </row>
    <row r="36" spans="4:12" s="120" customFormat="1" ht="15.75" x14ac:dyDescent="0.25">
      <c r="D36" s="120" t="s">
        <v>96</v>
      </c>
      <c r="E36" s="128">
        <v>4</v>
      </c>
      <c r="F36" s="121"/>
      <c r="I36" s="121"/>
      <c r="L36" s="122"/>
    </row>
    <row r="38" spans="4:12" ht="28.15" customHeight="1" x14ac:dyDescent="0.25">
      <c r="D38" s="122" t="s">
        <v>99</v>
      </c>
      <c r="E38" s="128">
        <v>5</v>
      </c>
    </row>
    <row r="40" spans="4:12" ht="15.75" x14ac:dyDescent="0.25">
      <c r="D40" s="38" t="s">
        <v>102</v>
      </c>
    </row>
    <row r="41" spans="4:12" ht="15.75" x14ac:dyDescent="0.25">
      <c r="D41" s="120" t="s">
        <v>84</v>
      </c>
      <c r="E41" s="141">
        <v>10000000</v>
      </c>
      <c r="F41" s="106"/>
      <c r="I41" s="106"/>
      <c r="L41" s="100"/>
    </row>
    <row r="42" spans="4:12" ht="15.75" x14ac:dyDescent="0.25">
      <c r="D42" s="120" t="s">
        <v>85</v>
      </c>
      <c r="E42" s="142"/>
      <c r="F42" s="106"/>
      <c r="I42" s="106"/>
      <c r="L42" s="100"/>
    </row>
    <row r="43" spans="4:12" ht="15.75" x14ac:dyDescent="0.25">
      <c r="D43" s="120" t="s">
        <v>86</v>
      </c>
      <c r="E43" s="143"/>
      <c r="F43" s="107"/>
      <c r="I43" s="107"/>
      <c r="L43" s="101"/>
    </row>
    <row r="44" spans="4:12" ht="15.75" x14ac:dyDescent="0.25">
      <c r="D44" s="120" t="s">
        <v>51</v>
      </c>
      <c r="E44" s="141">
        <f>SUM(E41:E43)</f>
        <v>10000000</v>
      </c>
      <c r="F44" s="106"/>
      <c r="I44" s="106"/>
      <c r="L44" s="100"/>
    </row>
    <row r="45" spans="4:12" ht="15.75" x14ac:dyDescent="0.25">
      <c r="D45" s="120"/>
      <c r="E45" s="120"/>
    </row>
    <row r="46" spans="4:12" ht="15.75" x14ac:dyDescent="0.25">
      <c r="D46" s="120" t="s">
        <v>87</v>
      </c>
      <c r="E46" s="120"/>
    </row>
    <row r="47" spans="4:12" ht="15.75" x14ac:dyDescent="0.25">
      <c r="D47" s="120" t="s">
        <v>82</v>
      </c>
      <c r="E47" s="144"/>
      <c r="F47" s="108"/>
      <c r="I47" s="108"/>
      <c r="L47" s="102"/>
    </row>
    <row r="48" spans="4:12" ht="15.75" x14ac:dyDescent="0.25">
      <c r="D48" s="120" t="s">
        <v>83</v>
      </c>
      <c r="E48" s="144"/>
      <c r="F48" s="108"/>
      <c r="I48" s="108"/>
      <c r="L48" s="102"/>
    </row>
    <row r="49" spans="4:12" ht="15.75" x14ac:dyDescent="0.25">
      <c r="D49" s="120" t="s">
        <v>101</v>
      </c>
      <c r="E49" s="144"/>
      <c r="F49" s="108"/>
      <c r="I49" s="108"/>
      <c r="L49" s="102"/>
    </row>
    <row r="50" spans="4:12" ht="15.75" x14ac:dyDescent="0.25">
      <c r="D50" s="120"/>
      <c r="E50" s="120"/>
    </row>
    <row r="51" spans="4:12" ht="15.75" x14ac:dyDescent="0.25">
      <c r="D51" s="120" t="s">
        <v>88</v>
      </c>
      <c r="E51" s="127"/>
      <c r="F51" s="108"/>
      <c r="I51" s="108"/>
      <c r="L51" s="102"/>
    </row>
    <row r="52" spans="4:12" ht="15.75" x14ac:dyDescent="0.25">
      <c r="D52" s="120" t="s">
        <v>89</v>
      </c>
      <c r="E52" s="128">
        <f>E38</f>
        <v>5</v>
      </c>
      <c r="F52" s="108"/>
      <c r="I52" s="108"/>
      <c r="L52" s="102"/>
    </row>
    <row r="53" spans="4:12" ht="15.75" x14ac:dyDescent="0.25">
      <c r="D53" s="120" t="s">
        <v>100</v>
      </c>
      <c r="E53" s="142"/>
      <c r="F53" s="106"/>
      <c r="I53" s="106"/>
      <c r="L53" s="100"/>
    </row>
    <row r="54" spans="4:12" ht="15.75" x14ac:dyDescent="0.25">
      <c r="D54" s="120"/>
      <c r="E54" s="120"/>
    </row>
    <row r="55" spans="4:12" ht="15.75" x14ac:dyDescent="0.25">
      <c r="D55" s="120" t="s">
        <v>54</v>
      </c>
      <c r="E55" s="145"/>
      <c r="F55" s="109"/>
      <c r="I55" s="109"/>
      <c r="L55" s="103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 Sheet</vt:lpstr>
      <vt:lpstr>Information Sheet</vt:lpstr>
    </vt:vector>
  </TitlesOfParts>
  <Company>Fleetwood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G. Mintz</dc:creator>
  <cp:lastModifiedBy>Shanthan Arutla</cp:lastModifiedBy>
  <cp:lastPrinted>2003-12-22T01:07:20Z</cp:lastPrinted>
  <dcterms:created xsi:type="dcterms:W3CDTF">2003-12-21T22:25:38Z</dcterms:created>
  <dcterms:modified xsi:type="dcterms:W3CDTF">2017-07-31T12:40:12Z</dcterms:modified>
</cp:coreProperties>
</file>